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0"/>
  </bookViews>
  <sheets>
    <sheet name="прил.5 2014" sheetId="1" r:id="rId1"/>
    <sheet name="прил.4 2014" sheetId="2" r:id="rId2"/>
  </sheets>
  <externalReferences>
    <externalReference r:id="rId5"/>
  </externalReferences>
  <definedNames>
    <definedName name="прил8">#REF!</definedName>
  </definedNames>
  <calcPr fullCalcOnLoad="1" refMode="R1C1"/>
</workbook>
</file>

<file path=xl/sharedStrings.xml><?xml version="1.0" encoding="utf-8"?>
<sst xmlns="http://schemas.openxmlformats.org/spreadsheetml/2006/main" count="1586" uniqueCount="161">
  <si>
    <t>0800</t>
  </si>
  <si>
    <t>УТВЕРЖДЕНА</t>
  </si>
  <si>
    <t>Физическая культура и спорт</t>
  </si>
  <si>
    <t>0801</t>
  </si>
  <si>
    <t>0200</t>
  </si>
  <si>
    <t>0300</t>
  </si>
  <si>
    <t>0309</t>
  </si>
  <si>
    <t>всего</t>
  </si>
  <si>
    <t>РАСПРЕДЕЛЕНИЕ</t>
  </si>
  <si>
    <t>Г</t>
  </si>
  <si>
    <t>ВЕДОМСТВЕННАЯ СТРУКТУРА</t>
  </si>
  <si>
    <t xml:space="preserve">расходов местного бюджета МО Кипенское сельское поселение </t>
  </si>
  <si>
    <t>Жилищно-коммунальное хозяйство</t>
  </si>
  <si>
    <t>Социальная политика</t>
  </si>
  <si>
    <t>Коммунальное хозяйство</t>
  </si>
  <si>
    <t>Наименование</t>
  </si>
  <si>
    <t>Общегосударственные вопросы</t>
  </si>
  <si>
    <t>Культура</t>
  </si>
  <si>
    <t>Решением Совета депутатов</t>
  </si>
  <si>
    <t>Национальная оборона</t>
  </si>
  <si>
    <t>Жилищное хозяйство</t>
  </si>
  <si>
    <t>Национальная безопасность и правоохранительная деятельность</t>
  </si>
  <si>
    <t>Иные межбюджетные трансферты</t>
  </si>
  <si>
    <t>УТВЕРЖДЕНО</t>
  </si>
  <si>
    <t>Рз</t>
  </si>
  <si>
    <t>ПР</t>
  </si>
  <si>
    <t>ЦСР</t>
  </si>
  <si>
    <t>ВР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</si>
  <si>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</si>
  <si>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</si>
  <si>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</si>
  <si>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</si>
  <si>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1000</t>
  </si>
  <si>
    <t>1100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</si>
  <si>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</si>
  <si>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</si>
  <si>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</si>
  <si>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</si>
  <si>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</si>
  <si>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0502</t>
  </si>
  <si>
    <t>Пенсионное обеспечение</t>
  </si>
  <si>
    <t>1001</t>
  </si>
  <si>
    <t>0102</t>
  </si>
  <si>
    <t xml:space="preserve">Мобилизационная и вневойсковая подготовка </t>
  </si>
  <si>
    <t>0203</t>
  </si>
  <si>
    <t>Осуществление первичного воинского учёта на территориях , где отсутствуют военные комиссариаты</t>
  </si>
  <si>
    <t>0501</t>
  </si>
  <si>
    <t>Благоустройство</t>
  </si>
  <si>
    <t>0503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</si>
  <si>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</si>
  <si>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</si>
  <si>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Сумма                  (тысяч рублей)</t>
  </si>
  <si>
    <t>1105</t>
  </si>
  <si>
    <t>Другие вопросы в области физической культуры и спорта</t>
  </si>
  <si>
    <t>540</t>
  </si>
  <si>
    <t>Местная администрация Кипенского сельского поселения</t>
  </si>
  <si>
    <t>Дорожное хозяйство(дорожные фонды)</t>
  </si>
  <si>
    <t>0409</t>
  </si>
  <si>
    <t>Осуществление отдельного гос. пономочия Лен. Обл. в сфере административных правоотношений</t>
  </si>
  <si>
    <t xml:space="preserve">бюджетных ассигнований по разделам,подразделам,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бюджета на 2014 год </t>
  </si>
  <si>
    <t>Функционирование высшего должностного лица субъета Российской Федерации и муниципального образования</t>
  </si>
  <si>
    <t xml:space="preserve">Защита населения и территории от чрезвычайных ситуаций природного  и техногенного характера, гражданская оборона </t>
  </si>
  <si>
    <t>Обеспечение пожарной безопасности</t>
  </si>
  <si>
    <t>0310</t>
  </si>
  <si>
    <t>Культура, кинематография</t>
  </si>
  <si>
    <t>Другие вопросы в области социальной политики</t>
  </si>
  <si>
    <t>1006</t>
  </si>
  <si>
    <t>90000000</t>
  </si>
  <si>
    <t>Реализация функций и полномочий органов местного самоуправления в рамках непрограммных расходов</t>
  </si>
  <si>
    <t>9900000</t>
  </si>
  <si>
    <t>9000000</t>
  </si>
  <si>
    <t xml:space="preserve"> Обеспечение деятельности аппаратов органов местного самоуправления </t>
  </si>
  <si>
    <t>9900021</t>
  </si>
  <si>
    <t>Обеспечение деятельности главы муниципального образования, главы местной администрации</t>
  </si>
  <si>
    <t>9900121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</si>
  <si>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</si>
  <si>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</si>
  <si>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государственных(муниципальных) органов, за исключением фонда оплаты труда</t>
  </si>
  <si>
    <t>122</t>
  </si>
  <si>
    <t>Прочая закупка товаров , работ и услуг для обеспечения государственных (муниципальных) нужд</t>
  </si>
  <si>
    <t>244</t>
  </si>
  <si>
    <t>Расходы на обеспечение деятельности депутатов представительного органа муниципального образования</t>
  </si>
  <si>
    <t>242</t>
  </si>
  <si>
    <t xml:space="preserve">Закупка товаров, работ, услуг в сфере информационно-коммуникационных технологий </t>
  </si>
  <si>
    <t>852</t>
  </si>
  <si>
    <t xml:space="preserve">Уплата прочих налогов, сборов и иных платежей </t>
  </si>
  <si>
    <t>9900500</t>
  </si>
  <si>
    <t>Межбюджетные трансферты муниципальным образованиям</t>
  </si>
  <si>
    <t>9900501</t>
  </si>
  <si>
    <t xml:space="preserve">Межбюджетные трансферты муниципальному району </t>
  </si>
  <si>
    <t>0107</t>
  </si>
  <si>
    <t>Обеспечение проведения выборов и референдумов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</si>
  <si>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</si>
  <si>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</si>
  <si>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</si>
  <si>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</si>
  <si>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>Бюджетные инвестиции в объекты капитального строительства государственной(муниципальной) собственности</t>
  </si>
  <si>
    <t xml:space="preserve">Бюджетные инвестиции </t>
  </si>
  <si>
    <t>414</t>
  </si>
  <si>
    <t>Обеспечение деятельности подведомственных учреждений в сфере культуры в рамках непрограммных расходов</t>
  </si>
  <si>
    <t>9100000</t>
  </si>
  <si>
    <t>9110000</t>
  </si>
  <si>
    <t>Обеспечение деятельности библиотек в сфере культуры</t>
  </si>
  <si>
    <t>9110023</t>
  </si>
  <si>
    <t>Фонд оплаты труда казённых учреждений и взносы по обязательному социальному страхованию</t>
  </si>
  <si>
    <t>111</t>
  </si>
  <si>
    <t>112</t>
  </si>
  <si>
    <t>Иные выплаты персоналу казённых учреждений , за исключением фонда оплаты труда</t>
  </si>
  <si>
    <t>Обеспечение деятельности домов культуры</t>
  </si>
  <si>
    <t>9120000</t>
  </si>
  <si>
    <t>9120023</t>
  </si>
  <si>
    <t>Обеспечение деятельности муниципальных казённых учреждений</t>
  </si>
  <si>
    <t xml:space="preserve">Расходы в рамках полномочий  органов местного самоуправления </t>
  </si>
  <si>
    <t>9900022</t>
  </si>
  <si>
    <t>313</t>
  </si>
  <si>
    <t>Пособия, компенсации, меры социальной поддержки по публичным нормативным обязательствам</t>
  </si>
  <si>
    <t>360</t>
  </si>
  <si>
    <t>Иные выплаты населению</t>
  </si>
  <si>
    <t xml:space="preserve"> на 2014 год</t>
  </si>
  <si>
    <t>9907134</t>
  </si>
  <si>
    <t>9905118</t>
  </si>
  <si>
    <t>Непрограммные расходы</t>
  </si>
  <si>
    <t>9900503</t>
  </si>
  <si>
    <t>Иные межбюджетные трансферты по передаче полномочий по осуществлению внешнего муниципального финансового контроля</t>
  </si>
  <si>
    <t>Дорожное хозяйство (дорожные фонды)</t>
  </si>
  <si>
    <t>Иные тежбюджетные трансферты по передаче полномочий по осуществлению внешнего муниципального финансового контроля</t>
  </si>
  <si>
    <t>Другие общегосударственные расходы</t>
  </si>
  <si>
    <t>0113</t>
  </si>
  <si>
    <t>Другие общегосударственные вопросы</t>
  </si>
  <si>
    <t>9909020</t>
  </si>
  <si>
    <t>9909014</t>
  </si>
  <si>
    <t>Бюджетные инвестиции</t>
  </si>
  <si>
    <t>9907020</t>
  </si>
  <si>
    <t>Бюджетные инвестиции в объекты капитального строительтства объектов газификации собственности муниципальных образований</t>
  </si>
  <si>
    <t>9900026</t>
  </si>
  <si>
    <t>Имущественный взнос в уставный фонд</t>
  </si>
  <si>
    <t>Субсидии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</si>
  <si>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9907088</t>
  </si>
  <si>
    <t>9909088</t>
  </si>
  <si>
    <t>Софинансирование на реализацию проектов местных инициатив граждан, получивших грантовую поддержку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</si>
  <si>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9907202</t>
  </si>
  <si>
    <t>9127202</t>
  </si>
  <si>
    <t>9909013</t>
  </si>
  <si>
    <t>Субсидии на капитальный ремонт и ремонт дворовых территорий многоквартирых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автомобилных дорог общего пользования"</t>
  </si>
  <si>
    <t>9907013</t>
  </si>
  <si>
    <t>9907014</t>
  </si>
  <si>
    <t>9900027</t>
  </si>
  <si>
    <t>Возврат средств в бюджеты других уровней бюджетной системы Российской Федерации</t>
  </si>
  <si>
    <t>Софинансирование на капитальный ремонт и ремонт автомобильных дорог общего пользования местного значения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</si>
  <si>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</si>
  <si>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9117036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</si>
  <si>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</si>
  <si>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9127036</t>
  </si>
  <si>
    <t xml:space="preserve">    </t>
  </si>
  <si>
    <t>243</t>
  </si>
  <si>
    <t>Закупка товаров, работ, услуг в целях капитального ремонта гоударственного (муниципального) имущества</t>
  </si>
  <si>
    <t xml:space="preserve"> </t>
  </si>
  <si>
    <t xml:space="preserve">от 11.12.2014 г. № 19 </t>
  </si>
  <si>
    <t>(приложение 5)</t>
  </si>
  <si>
    <t>от 11.12.2014 г. № 19</t>
  </si>
  <si>
    <t>(приложение 4 )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</si>
</sst>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wrapText="1"/>
    </xf>
    <xf numFmtId="0" fontId="8" fillId="0" borderId="6" xfId="18" applyFont="1" applyFill="1" applyBorder="1" applyAlignment="1">
      <alignment horizontal="left" wrapText="1" shrinkToFit="1"/>
      <protection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8" fillId="0" borderId="7" xfId="18" applyFont="1" applyFill="1" applyBorder="1" applyAlignment="1">
      <alignment horizontal="left" wrapText="1" shrinkToFit="1"/>
      <protection/>
    </xf>
    <xf numFmtId="179" fontId="9" fillId="0" borderId="1" xfId="0" applyNumberFormat="1" applyFont="1" applyBorder="1" applyAlignment="1">
      <alignment horizontal="center"/>
    </xf>
    <xf numFmtId="179" fontId="8" fillId="0" borderId="1" xfId="0" applyNumberFormat="1" applyFont="1" applyBorder="1" applyAlignment="1">
      <alignment horizontal="center"/>
    </xf>
    <xf numFmtId="179" fontId="7" fillId="0" borderId="1" xfId="0" applyNumberFormat="1" applyFont="1" applyBorder="1" applyAlignment="1">
      <alignment horizontal="center"/>
    </xf>
    <xf numFmtId="179" fontId="9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0" borderId="1" xfId="18" applyFont="1" applyFill="1" applyBorder="1" applyAlignment="1">
      <alignment horizontal="center" wrapText="1" shrinkToFit="1"/>
      <protection/>
    </xf>
    <xf numFmtId="0" fontId="8" fillId="0" borderId="8" xfId="18" applyFont="1" applyFill="1" applyBorder="1" applyAlignment="1">
      <alignment horizontal="left" wrapText="1" shrinkToFit="1"/>
      <protection/>
    </xf>
    <xf numFmtId="0" fontId="9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18" applyFont="1" applyFill="1" applyBorder="1" applyAlignment="1">
      <alignment horizontal="center" wrapText="1" shrinkToFit="1"/>
      <protection/>
    </xf>
    <xf numFmtId="49" fontId="8" fillId="4" borderId="1" xfId="0" applyNumberFormat="1" applyFont="1" applyFill="1" applyBorder="1" applyAlignment="1">
      <alignment horizontal="center" wrapText="1"/>
    </xf>
    <xf numFmtId="179" fontId="8" fillId="4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179" fontId="9" fillId="4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 wrapText="1"/>
    </xf>
    <xf numFmtId="179" fontId="7" fillId="4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8" fillId="4" borderId="10" xfId="18" applyNumberFormat="1" applyFont="1" applyFill="1" applyBorder="1" applyAlignment="1">
      <alignment horizontal="center"/>
      <protection/>
    </xf>
    <xf numFmtId="49" fontId="10" fillId="5" borderId="1" xfId="0" applyNumberFormat="1" applyFont="1" applyFill="1" applyBorder="1" applyAlignment="1">
      <alignment horizontal="center" wrapText="1"/>
    </xf>
    <xf numFmtId="179" fontId="10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wrapText="1"/>
    </xf>
    <xf numFmtId="49" fontId="8" fillId="4" borderId="4" xfId="0" applyNumberFormat="1" applyFont="1" applyFill="1" applyBorder="1" applyAlignment="1">
      <alignment horizontal="center" wrapText="1"/>
    </xf>
    <xf numFmtId="49" fontId="8" fillId="4" borderId="11" xfId="18" applyNumberFormat="1" applyFont="1" applyFill="1" applyBorder="1" applyAlignment="1">
      <alignment horizontal="center"/>
      <protection/>
    </xf>
    <xf numFmtId="49" fontId="8" fillId="5" borderId="4" xfId="0" applyNumberFormat="1" applyFont="1" applyFill="1" applyBorder="1" applyAlignment="1">
      <alignment horizontal="center" wrapText="1"/>
    </xf>
    <xf numFmtId="179" fontId="8" fillId="4" borderId="4" xfId="0" applyNumberFormat="1" applyFont="1" applyFill="1" applyBorder="1" applyAlignment="1">
      <alignment horizontal="center"/>
    </xf>
    <xf numFmtId="49" fontId="8" fillId="4" borderId="1" xfId="18" applyNumberFormat="1" applyFont="1" applyFill="1" applyBorder="1" applyAlignment="1">
      <alignment horizontal="center"/>
      <protection/>
    </xf>
    <xf numFmtId="49" fontId="9" fillId="5" borderId="1" xfId="0" applyNumberFormat="1" applyFont="1" applyFill="1" applyBorder="1" applyAlignment="1">
      <alignment wrapText="1"/>
    </xf>
    <xf numFmtId="179" fontId="9" fillId="5" borderId="1" xfId="0" applyNumberFormat="1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ИзмПрил 3-4-2006-н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01346\Downloads\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7"/>
  <sheetViews>
    <sheetView tabSelected="1" workbookViewId="0" topLeftCell="A1">
      <selection activeCell="C4" sqref="C4"/>
    </sheetView>
  </sheetViews>
  <sheetFormatPr defaultColWidth="9.140625" defaultRowHeight="12.75"/>
  <cols>
    <col min="1" max="1" width="35.421875" style="1" customWidth="1"/>
    <col min="2" max="2" width="6.7109375" style="10" customWidth="1"/>
    <col min="3" max="3" width="8.7109375" style="10" customWidth="1"/>
    <col min="4" max="5" width="9.140625" style="10" customWidth="1"/>
    <col min="6" max="6" width="13.7109375" style="10" customWidth="1"/>
    <col min="7" max="7" width="11.00390625" style="10" customWidth="1"/>
    <col min="8" max="8" width="13.8515625" style="1" customWidth="1"/>
    <col min="9" max="9" width="12.28125" style="1" bestFit="1" customWidth="1"/>
    <col min="10" max="16384" width="9.140625" style="1" customWidth="1"/>
  </cols>
  <sheetData>
    <row r="3" spans="1:8" ht="12.75">
      <c r="A3" s="2"/>
      <c r="B3" s="11"/>
      <c r="C3" s="11"/>
      <c r="D3" s="11"/>
      <c r="E3" s="11"/>
      <c r="F3" s="11" t="s">
        <v>1</v>
      </c>
      <c r="H3" s="2"/>
    </row>
    <row r="4" spans="1:8" ht="12.75" customHeight="1">
      <c r="A4" s="2"/>
      <c r="B4" s="11"/>
      <c r="C4" s="11"/>
      <c r="D4" s="11"/>
      <c r="E4" s="85" t="s">
        <v>18</v>
      </c>
      <c r="F4" s="86"/>
      <c r="G4" s="86"/>
      <c r="H4" s="27"/>
    </row>
    <row r="5" spans="1:8" ht="12.75" customHeight="1">
      <c r="A5" s="2"/>
      <c r="B5" s="11"/>
      <c r="C5" s="11"/>
      <c r="D5" s="11"/>
      <c r="E5" s="85" t="s">
        <v>157</v>
      </c>
      <c r="F5" s="86"/>
      <c r="G5" s="86"/>
      <c r="H5" s="27"/>
    </row>
    <row r="6" spans="1:8" ht="12.75">
      <c r="A6" s="2"/>
      <c r="B6" s="11"/>
      <c r="C6" s="11"/>
      <c r="D6" s="11"/>
      <c r="E6" s="11" t="s">
        <v>156</v>
      </c>
      <c r="F6" s="11" t="s">
        <v>158</v>
      </c>
      <c r="H6" s="2"/>
    </row>
    <row r="7" spans="1:8" ht="12.75">
      <c r="A7" s="87" t="s">
        <v>10</v>
      </c>
      <c r="B7" s="87"/>
      <c r="C7" s="87"/>
      <c r="D7" s="87"/>
      <c r="E7" s="87"/>
      <c r="F7" s="87"/>
      <c r="G7" s="87"/>
      <c r="H7" s="26"/>
    </row>
    <row r="8" spans="1:8" ht="12.75">
      <c r="A8" s="87" t="s">
        <v>11</v>
      </c>
      <c r="B8" s="87"/>
      <c r="C8" s="87"/>
      <c r="D8" s="87"/>
      <c r="E8" s="87"/>
      <c r="F8" s="87"/>
      <c r="G8" s="87"/>
      <c r="H8" s="26"/>
    </row>
    <row r="9" spans="1:8" ht="12.75">
      <c r="A9" s="87" t="s">
        <v>118</v>
      </c>
      <c r="B9" s="87"/>
      <c r="C9" s="87"/>
      <c r="D9" s="87"/>
      <c r="E9" s="87"/>
      <c r="F9" s="87"/>
      <c r="G9" s="87"/>
      <c r="H9" s="26"/>
    </row>
    <row r="10" spans="1:8" ht="12.75">
      <c r="A10" s="2"/>
      <c r="B10" s="11"/>
      <c r="C10" s="11"/>
      <c r="D10" s="11"/>
      <c r="E10" s="11"/>
      <c r="F10" s="11"/>
      <c r="G10" s="11"/>
      <c r="H10" s="2"/>
    </row>
    <row r="11" spans="1:7" ht="38.25">
      <c r="A11" s="14" t="s">
        <v>15</v>
      </c>
      <c r="B11" s="14" t="s">
        <v>9</v>
      </c>
      <c r="C11" s="9" t="s">
        <v>24</v>
      </c>
      <c r="D11" s="9" t="s">
        <v>25</v>
      </c>
      <c r="E11" s="9" t="s">
        <v>26</v>
      </c>
      <c r="F11" s="9" t="s">
        <v>27</v>
      </c>
      <c r="G11" s="22" t="s">
        <v>51</v>
      </c>
    </row>
    <row r="12" spans="1:7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</row>
    <row r="13" spans="1:7" ht="25.5">
      <c r="A13" s="16" t="s">
        <v>55</v>
      </c>
      <c r="B13" s="16">
        <v>907</v>
      </c>
      <c r="C13" s="16"/>
      <c r="D13" s="16"/>
      <c r="E13" s="16"/>
      <c r="F13" s="16"/>
      <c r="G13" s="16"/>
    </row>
    <row r="14" spans="1:8" ht="12.75">
      <c r="A14" s="71" t="s">
        <v>7</v>
      </c>
      <c r="B14" s="55"/>
      <c r="C14" s="55" t="s">
        <v>28</v>
      </c>
      <c r="D14" s="55" t="s">
        <v>28</v>
      </c>
      <c r="E14" s="55" t="s">
        <v>28</v>
      </c>
      <c r="F14" s="55" t="s">
        <v>28</v>
      </c>
      <c r="G14" s="72">
        <f>G15+G63+G70+G87+G109+G148+G181+G170</f>
        <v>36297.45</v>
      </c>
      <c r="H14" s="73"/>
    </row>
    <row r="15" spans="1:7" ht="12.75">
      <c r="A15" s="30" t="s">
        <v>16</v>
      </c>
      <c r="B15" s="39">
        <v>907</v>
      </c>
      <c r="C15" s="31" t="s">
        <v>29</v>
      </c>
      <c r="D15" s="31" t="s">
        <v>29</v>
      </c>
      <c r="E15" s="31" t="s">
        <v>28</v>
      </c>
      <c r="F15" s="31" t="s">
        <v>28</v>
      </c>
      <c r="G15" s="34">
        <f>G16+G23+G34+G51+G56</f>
        <v>12799.6</v>
      </c>
    </row>
    <row r="16" spans="1:7" ht="51">
      <c r="A16" s="30" t="s">
        <v>60</v>
      </c>
      <c r="B16" s="39">
        <v>907</v>
      </c>
      <c r="C16" s="31" t="s">
        <v>29</v>
      </c>
      <c r="D16" s="31" t="s">
        <v>42</v>
      </c>
      <c r="E16" s="31"/>
      <c r="F16" s="31"/>
      <c r="G16" s="34">
        <f>SUM(G17)</f>
        <v>533.5</v>
      </c>
    </row>
    <row r="17" spans="1:7" ht="12.75">
      <c r="A17" s="5" t="s">
        <v>121</v>
      </c>
      <c r="B17" s="40">
        <v>907</v>
      </c>
      <c r="C17" s="12" t="s">
        <v>29</v>
      </c>
      <c r="D17" s="12" t="s">
        <v>42</v>
      </c>
      <c r="E17" s="12" t="s">
        <v>70</v>
      </c>
      <c r="F17" s="12" t="s">
        <v>28</v>
      </c>
      <c r="G17" s="36">
        <f>SUM(G18)</f>
        <v>533.5</v>
      </c>
    </row>
    <row r="18" spans="1:7" ht="38.25">
      <c r="A18" s="3" t="s">
        <v>68</v>
      </c>
      <c r="B18" s="41">
        <v>907</v>
      </c>
      <c r="C18" s="13" t="s">
        <v>29</v>
      </c>
      <c r="D18" s="13" t="s">
        <v>42</v>
      </c>
      <c r="E18" s="13" t="s">
        <v>69</v>
      </c>
      <c r="F18" s="13"/>
      <c r="G18" s="35">
        <f>SUM(G19)</f>
        <v>533.5</v>
      </c>
    </row>
    <row r="19" spans="1:7" ht="25.5">
      <c r="A19" s="3" t="s">
        <v>71</v>
      </c>
      <c r="B19" s="41">
        <v>907</v>
      </c>
      <c r="C19" s="13" t="s">
        <v>29</v>
      </c>
      <c r="D19" s="13" t="s">
        <v>42</v>
      </c>
      <c r="E19" s="13" t="s">
        <v>72</v>
      </c>
      <c r="F19" s="13"/>
      <c r="G19" s="35">
        <f>SUM(G20)</f>
        <v>533.5</v>
      </c>
    </row>
    <row r="20" spans="1:7" ht="38.25">
      <c r="A20" s="3" t="s">
        <v>73</v>
      </c>
      <c r="B20" s="41">
        <v>907</v>
      </c>
      <c r="C20" s="13" t="s">
        <v>29</v>
      </c>
      <c r="D20" s="13" t="s">
        <v>42</v>
      </c>
      <c r="E20" s="13" t="s">
        <v>74</v>
      </c>
      <c r="F20" s="13"/>
      <c r="G20" s="35">
        <f>SUM(G21:G22)</f>
        <v>533.5</v>
      </c>
    </row>
    <row r="21" spans="1:7" ht="51">
      <c r="A21" s="8" t="s">
        <v>76</v>
      </c>
      <c r="B21" s="16">
        <v>907</v>
      </c>
      <c r="C21" s="59" t="s">
        <v>29</v>
      </c>
      <c r="D21" s="59" t="s">
        <v>42</v>
      </c>
      <c r="E21" s="59" t="s">
        <v>74</v>
      </c>
      <c r="F21" s="59" t="s">
        <v>75</v>
      </c>
      <c r="G21" s="54">
        <f>620-90</f>
        <v>530</v>
      </c>
    </row>
    <row r="22" spans="1:7" ht="51">
      <c r="A22" s="8" t="s">
        <v>77</v>
      </c>
      <c r="B22" s="16">
        <v>907</v>
      </c>
      <c r="C22" s="59" t="s">
        <v>29</v>
      </c>
      <c r="D22" s="59" t="s">
        <v>42</v>
      </c>
      <c r="E22" s="59" t="s">
        <v>74</v>
      </c>
      <c r="F22" s="59" t="s">
        <v>78</v>
      </c>
      <c r="G22" s="54">
        <f>30-26.5</f>
        <v>3.5</v>
      </c>
    </row>
    <row r="23" spans="1:7" ht="76.5">
      <c r="A23" s="30" t="s">
        <v>49</v>
      </c>
      <c r="B23" s="39">
        <v>907</v>
      </c>
      <c r="C23" s="31" t="s">
        <v>29</v>
      </c>
      <c r="D23" s="31" t="s">
        <v>50</v>
      </c>
      <c r="E23" s="31"/>
      <c r="F23" s="31"/>
      <c r="G23" s="34">
        <f>SUM(G24)</f>
        <v>596.5</v>
      </c>
    </row>
    <row r="24" spans="1:7" ht="16.5" customHeight="1">
      <c r="A24" s="5" t="s">
        <v>121</v>
      </c>
      <c r="B24" s="40">
        <v>907</v>
      </c>
      <c r="C24" s="12" t="s">
        <v>29</v>
      </c>
      <c r="D24" s="12" t="s">
        <v>50</v>
      </c>
      <c r="E24" s="12" t="s">
        <v>70</v>
      </c>
      <c r="F24" s="12"/>
      <c r="G24" s="36">
        <f>SUM(G25)</f>
        <v>596.5</v>
      </c>
    </row>
    <row r="25" spans="1:7" ht="38.25">
      <c r="A25" s="3" t="s">
        <v>68</v>
      </c>
      <c r="B25" s="41">
        <v>907</v>
      </c>
      <c r="C25" s="13" t="s">
        <v>29</v>
      </c>
      <c r="D25" s="13" t="s">
        <v>50</v>
      </c>
      <c r="E25" s="13" t="s">
        <v>69</v>
      </c>
      <c r="F25" s="13"/>
      <c r="G25" s="35">
        <f>SUM(G26+G32)</f>
        <v>596.5</v>
      </c>
    </row>
    <row r="26" spans="1:7" ht="25.5">
      <c r="A26" s="3" t="s">
        <v>71</v>
      </c>
      <c r="B26" s="41">
        <v>907</v>
      </c>
      <c r="C26" s="15" t="s">
        <v>29</v>
      </c>
      <c r="D26" s="15" t="s">
        <v>50</v>
      </c>
      <c r="E26" s="15" t="s">
        <v>72</v>
      </c>
      <c r="F26" s="15"/>
      <c r="G26" s="37">
        <f>SUM(G27:G28)</f>
        <v>576.5</v>
      </c>
    </row>
    <row r="27" spans="1:7" ht="51">
      <c r="A27" s="8" t="s">
        <v>77</v>
      </c>
      <c r="B27" s="16">
        <v>907</v>
      </c>
      <c r="C27" s="53" t="s">
        <v>29</v>
      </c>
      <c r="D27" s="53" t="s">
        <v>50</v>
      </c>
      <c r="E27" s="53" t="s">
        <v>72</v>
      </c>
      <c r="F27" s="53" t="s">
        <v>78</v>
      </c>
      <c r="G27" s="54">
        <f>SUM(G30)</f>
        <v>568.2</v>
      </c>
    </row>
    <row r="28" spans="1:7" ht="43.5" customHeight="1">
      <c r="A28" s="8" t="s">
        <v>79</v>
      </c>
      <c r="B28" s="16">
        <v>907</v>
      </c>
      <c r="C28" s="53" t="s">
        <v>29</v>
      </c>
      <c r="D28" s="53" t="s">
        <v>50</v>
      </c>
      <c r="E28" s="53" t="s">
        <v>72</v>
      </c>
      <c r="F28" s="53" t="s">
        <v>80</v>
      </c>
      <c r="G28" s="54">
        <f>SUM(G31)</f>
        <v>8.3</v>
      </c>
    </row>
    <row r="29" spans="1:7" ht="41.25" customHeight="1">
      <c r="A29" s="8" t="s">
        <v>81</v>
      </c>
      <c r="B29" s="16">
        <v>907</v>
      </c>
      <c r="C29" s="53" t="s">
        <v>29</v>
      </c>
      <c r="D29" s="53" t="s">
        <v>50</v>
      </c>
      <c r="E29" s="53" t="s">
        <v>72</v>
      </c>
      <c r="F29" s="53"/>
      <c r="G29" s="54">
        <f>SUM(G30:G31)</f>
        <v>576.5</v>
      </c>
    </row>
    <row r="30" spans="1:7" ht="51">
      <c r="A30" s="8" t="s">
        <v>77</v>
      </c>
      <c r="B30" s="16">
        <v>907</v>
      </c>
      <c r="C30" s="53" t="s">
        <v>29</v>
      </c>
      <c r="D30" s="53" t="s">
        <v>50</v>
      </c>
      <c r="E30" s="53" t="s">
        <v>72</v>
      </c>
      <c r="F30" s="53" t="s">
        <v>78</v>
      </c>
      <c r="G30" s="54">
        <f>400+26.5+50+91.7</f>
        <v>568.2</v>
      </c>
    </row>
    <row r="31" spans="1:7" ht="39" customHeight="1">
      <c r="A31" s="8" t="s">
        <v>79</v>
      </c>
      <c r="B31" s="16">
        <v>907</v>
      </c>
      <c r="C31" s="53" t="s">
        <v>29</v>
      </c>
      <c r="D31" s="53" t="s">
        <v>50</v>
      </c>
      <c r="E31" s="53" t="s">
        <v>72</v>
      </c>
      <c r="F31" s="53" t="s">
        <v>80</v>
      </c>
      <c r="G31" s="54">
        <f>10-1.7</f>
        <v>8.3</v>
      </c>
    </row>
    <row r="32" spans="1:7" ht="57" customHeight="1">
      <c r="A32" s="8" t="s">
        <v>125</v>
      </c>
      <c r="B32" s="16">
        <v>907</v>
      </c>
      <c r="C32" s="53" t="s">
        <v>29</v>
      </c>
      <c r="D32" s="53" t="s">
        <v>50</v>
      </c>
      <c r="E32" s="53" t="s">
        <v>122</v>
      </c>
      <c r="F32" s="53"/>
      <c r="G32" s="56">
        <f>G33</f>
        <v>20</v>
      </c>
    </row>
    <row r="33" spans="1:7" ht="36" customHeight="1">
      <c r="A33" s="8" t="s">
        <v>22</v>
      </c>
      <c r="B33" s="16">
        <v>907</v>
      </c>
      <c r="C33" s="53" t="s">
        <v>29</v>
      </c>
      <c r="D33" s="53" t="s">
        <v>50</v>
      </c>
      <c r="E33" s="53" t="s">
        <v>122</v>
      </c>
      <c r="F33" s="53" t="s">
        <v>54</v>
      </c>
      <c r="G33" s="54">
        <v>20</v>
      </c>
    </row>
    <row r="34" spans="1:7" ht="76.5">
      <c r="A34" s="25" t="s">
        <v>30</v>
      </c>
      <c r="B34" s="42">
        <v>907</v>
      </c>
      <c r="C34" s="55" t="s">
        <v>29</v>
      </c>
      <c r="D34" s="55" t="s">
        <v>31</v>
      </c>
      <c r="E34" s="55" t="s">
        <v>28</v>
      </c>
      <c r="F34" s="55" t="s">
        <v>28</v>
      </c>
      <c r="G34" s="56">
        <f>SUM(G35)</f>
        <v>10806.6</v>
      </c>
    </row>
    <row r="35" spans="1:7" ht="17.25" customHeight="1">
      <c r="A35" s="5" t="s">
        <v>121</v>
      </c>
      <c r="B35" s="43">
        <v>907</v>
      </c>
      <c r="C35" s="57" t="s">
        <v>29</v>
      </c>
      <c r="D35" s="57" t="s">
        <v>31</v>
      </c>
      <c r="E35" s="57" t="s">
        <v>70</v>
      </c>
      <c r="F35" s="57" t="s">
        <v>28</v>
      </c>
      <c r="G35" s="58">
        <f>SUM(G36)</f>
        <v>10806.6</v>
      </c>
    </row>
    <row r="36" spans="1:7" ht="38.25">
      <c r="A36" s="8" t="s">
        <v>68</v>
      </c>
      <c r="B36" s="16">
        <v>907</v>
      </c>
      <c r="C36" s="59" t="s">
        <v>29</v>
      </c>
      <c r="D36" s="59" t="s">
        <v>31</v>
      </c>
      <c r="E36" s="53" t="s">
        <v>69</v>
      </c>
      <c r="F36" s="59"/>
      <c r="G36" s="54">
        <f>SUM(G37+G46+G43+G49)</f>
        <v>10806.6</v>
      </c>
    </row>
    <row r="37" spans="1:7" ht="25.5">
      <c r="A37" s="8" t="s">
        <v>71</v>
      </c>
      <c r="B37" s="16">
        <v>907</v>
      </c>
      <c r="C37" s="59" t="s">
        <v>29</v>
      </c>
      <c r="D37" s="59" t="s">
        <v>31</v>
      </c>
      <c r="E37" s="53" t="s">
        <v>72</v>
      </c>
      <c r="F37" s="59"/>
      <c r="G37" s="54">
        <f>SUM(G38:G42)</f>
        <v>9683.6</v>
      </c>
    </row>
    <row r="38" spans="1:7" ht="51">
      <c r="A38" s="8" t="s">
        <v>76</v>
      </c>
      <c r="B38" s="16">
        <v>907</v>
      </c>
      <c r="C38" s="59" t="s">
        <v>29</v>
      </c>
      <c r="D38" s="59" t="s">
        <v>31</v>
      </c>
      <c r="E38" s="53" t="s">
        <v>72</v>
      </c>
      <c r="F38" s="59" t="s">
        <v>75</v>
      </c>
      <c r="G38" s="54">
        <f>6800+100+250+150-544.4</f>
        <v>6755.6</v>
      </c>
    </row>
    <row r="39" spans="1:7" ht="51">
      <c r="A39" s="8" t="s">
        <v>77</v>
      </c>
      <c r="B39" s="16">
        <v>907</v>
      </c>
      <c r="C39" s="59" t="s">
        <v>29</v>
      </c>
      <c r="D39" s="59" t="s">
        <v>31</v>
      </c>
      <c r="E39" s="53" t="s">
        <v>72</v>
      </c>
      <c r="F39" s="59" t="s">
        <v>78</v>
      </c>
      <c r="G39" s="54">
        <f>227.8-13</f>
        <v>214.8</v>
      </c>
    </row>
    <row r="40" spans="1:7" ht="38.25">
      <c r="A40" s="8" t="s">
        <v>83</v>
      </c>
      <c r="B40" s="16">
        <v>907</v>
      </c>
      <c r="C40" s="59" t="s">
        <v>29</v>
      </c>
      <c r="D40" s="59" t="s">
        <v>31</v>
      </c>
      <c r="E40" s="53" t="s">
        <v>72</v>
      </c>
      <c r="F40" s="59" t="s">
        <v>82</v>
      </c>
      <c r="G40" s="54">
        <v>232</v>
      </c>
    </row>
    <row r="41" spans="1:7" ht="51">
      <c r="A41" s="8" t="s">
        <v>79</v>
      </c>
      <c r="B41" s="16">
        <v>907</v>
      </c>
      <c r="C41" s="59" t="s">
        <v>29</v>
      </c>
      <c r="D41" s="59" t="s">
        <v>31</v>
      </c>
      <c r="E41" s="53" t="s">
        <v>72</v>
      </c>
      <c r="F41" s="59" t="s">
        <v>80</v>
      </c>
      <c r="G41" s="54">
        <f>2521.2-70</f>
        <v>2451.2</v>
      </c>
    </row>
    <row r="42" spans="1:7" ht="25.5">
      <c r="A42" s="8" t="s">
        <v>85</v>
      </c>
      <c r="B42" s="16">
        <v>907</v>
      </c>
      <c r="C42" s="59" t="s">
        <v>29</v>
      </c>
      <c r="D42" s="59" t="s">
        <v>31</v>
      </c>
      <c r="E42" s="53" t="s">
        <v>72</v>
      </c>
      <c r="F42" s="59" t="s">
        <v>84</v>
      </c>
      <c r="G42" s="54">
        <f>100-70</f>
        <v>30</v>
      </c>
    </row>
    <row r="43" spans="1:7" ht="38.25">
      <c r="A43" s="6" t="s">
        <v>73</v>
      </c>
      <c r="B43" s="43">
        <v>907</v>
      </c>
      <c r="C43" s="57" t="s">
        <v>29</v>
      </c>
      <c r="D43" s="57" t="s">
        <v>31</v>
      </c>
      <c r="E43" s="57" t="s">
        <v>74</v>
      </c>
      <c r="F43" s="57" t="s">
        <v>28</v>
      </c>
      <c r="G43" s="58">
        <f>SUM(G44:G45)</f>
        <v>1053</v>
      </c>
    </row>
    <row r="44" spans="1:7" ht="51">
      <c r="A44" s="8" t="s">
        <v>76</v>
      </c>
      <c r="B44" s="43">
        <v>907</v>
      </c>
      <c r="C44" s="59" t="s">
        <v>29</v>
      </c>
      <c r="D44" s="59" t="s">
        <v>31</v>
      </c>
      <c r="E44" s="53" t="s">
        <v>74</v>
      </c>
      <c r="F44" s="59" t="s">
        <v>75</v>
      </c>
      <c r="G44" s="54">
        <f>1003+35+15</f>
        <v>1053</v>
      </c>
    </row>
    <row r="45" spans="1:7" ht="51">
      <c r="A45" s="8" t="s">
        <v>77</v>
      </c>
      <c r="B45" s="16">
        <v>907</v>
      </c>
      <c r="C45" s="59" t="s">
        <v>29</v>
      </c>
      <c r="D45" s="59" t="s">
        <v>31</v>
      </c>
      <c r="E45" s="53" t="s">
        <v>74</v>
      </c>
      <c r="F45" s="59" t="s">
        <v>78</v>
      </c>
      <c r="G45" s="54">
        <f>50-50</f>
        <v>0</v>
      </c>
    </row>
    <row r="46" spans="1:7" ht="25.5">
      <c r="A46" s="6" t="s">
        <v>87</v>
      </c>
      <c r="B46" s="43">
        <v>907</v>
      </c>
      <c r="C46" s="57" t="s">
        <v>29</v>
      </c>
      <c r="D46" s="57" t="s">
        <v>31</v>
      </c>
      <c r="E46" s="57" t="s">
        <v>86</v>
      </c>
      <c r="F46" s="57"/>
      <c r="G46" s="58">
        <f>SUM(G47)</f>
        <v>69</v>
      </c>
    </row>
    <row r="47" spans="1:7" ht="25.5">
      <c r="A47" s="6" t="s">
        <v>89</v>
      </c>
      <c r="B47" s="43">
        <v>907</v>
      </c>
      <c r="C47" s="57" t="s">
        <v>29</v>
      </c>
      <c r="D47" s="57" t="s">
        <v>31</v>
      </c>
      <c r="E47" s="57" t="s">
        <v>88</v>
      </c>
      <c r="F47" s="57"/>
      <c r="G47" s="58">
        <f>SUM(G48)</f>
        <v>69</v>
      </c>
    </row>
    <row r="48" spans="1:7" ht="12.75">
      <c r="A48" s="8" t="s">
        <v>22</v>
      </c>
      <c r="B48" s="16">
        <v>907</v>
      </c>
      <c r="C48" s="59" t="s">
        <v>29</v>
      </c>
      <c r="D48" s="59" t="s">
        <v>31</v>
      </c>
      <c r="E48" s="59" t="s">
        <v>88</v>
      </c>
      <c r="F48" s="59" t="s">
        <v>54</v>
      </c>
      <c r="G48" s="54">
        <v>69</v>
      </c>
    </row>
    <row r="49" spans="1:7" ht="41.25" customHeight="1">
      <c r="A49" s="6" t="s">
        <v>58</v>
      </c>
      <c r="B49" s="43">
        <v>907</v>
      </c>
      <c r="C49" s="60" t="s">
        <v>29</v>
      </c>
      <c r="D49" s="60" t="s">
        <v>31</v>
      </c>
      <c r="E49" s="60" t="s">
        <v>119</v>
      </c>
      <c r="F49" s="60"/>
      <c r="G49" s="58">
        <f>G50</f>
        <v>1</v>
      </c>
    </row>
    <row r="50" spans="1:7" ht="39.75" customHeight="1">
      <c r="A50" s="8" t="s">
        <v>79</v>
      </c>
      <c r="B50" s="16">
        <v>907</v>
      </c>
      <c r="C50" s="53" t="s">
        <v>29</v>
      </c>
      <c r="D50" s="53" t="s">
        <v>31</v>
      </c>
      <c r="E50" s="53" t="s">
        <v>119</v>
      </c>
      <c r="F50" s="53" t="s">
        <v>80</v>
      </c>
      <c r="G50" s="54">
        <v>1</v>
      </c>
    </row>
    <row r="51" spans="1:7" ht="25.5">
      <c r="A51" s="25" t="s">
        <v>91</v>
      </c>
      <c r="B51" s="42">
        <v>907</v>
      </c>
      <c r="C51" s="61" t="s">
        <v>29</v>
      </c>
      <c r="D51" s="61" t="s">
        <v>90</v>
      </c>
      <c r="E51" s="61"/>
      <c r="F51" s="61"/>
      <c r="G51" s="56">
        <f>SUM(G52)</f>
        <v>213</v>
      </c>
    </row>
    <row r="52" spans="1:7" ht="12.75">
      <c r="A52" s="5" t="s">
        <v>121</v>
      </c>
      <c r="B52" s="43">
        <v>907</v>
      </c>
      <c r="C52" s="60" t="s">
        <v>29</v>
      </c>
      <c r="D52" s="60" t="s">
        <v>90</v>
      </c>
      <c r="E52" s="57" t="s">
        <v>70</v>
      </c>
      <c r="F52" s="60"/>
      <c r="G52" s="58">
        <f>SUM(G53)</f>
        <v>213</v>
      </c>
    </row>
    <row r="53" spans="1:7" ht="38.25">
      <c r="A53" s="3" t="s">
        <v>68</v>
      </c>
      <c r="B53" s="41">
        <v>907</v>
      </c>
      <c r="C53" s="53" t="s">
        <v>29</v>
      </c>
      <c r="D53" s="53" t="s">
        <v>90</v>
      </c>
      <c r="E53" s="59" t="s">
        <v>69</v>
      </c>
      <c r="F53" s="53"/>
      <c r="G53" s="54">
        <f>SUM(G54)</f>
        <v>213</v>
      </c>
    </row>
    <row r="54" spans="1:7" ht="25.5">
      <c r="A54" s="8" t="s">
        <v>71</v>
      </c>
      <c r="B54" s="16">
        <v>907</v>
      </c>
      <c r="C54" s="53" t="s">
        <v>29</v>
      </c>
      <c r="D54" s="53" t="s">
        <v>90</v>
      </c>
      <c r="E54" s="53" t="s">
        <v>72</v>
      </c>
      <c r="F54" s="53"/>
      <c r="G54" s="54">
        <f>SUM(G55)</f>
        <v>213</v>
      </c>
    </row>
    <row r="55" spans="1:7" ht="51">
      <c r="A55" s="8" t="s">
        <v>79</v>
      </c>
      <c r="B55" s="16">
        <v>907</v>
      </c>
      <c r="C55" s="53" t="s">
        <v>29</v>
      </c>
      <c r="D55" s="53" t="s">
        <v>90</v>
      </c>
      <c r="E55" s="53" t="s">
        <v>72</v>
      </c>
      <c r="F55" s="53" t="s">
        <v>80</v>
      </c>
      <c r="G55" s="54">
        <f>163+50</f>
        <v>213</v>
      </c>
    </row>
    <row r="56" spans="1:7" ht="25.5">
      <c r="A56" s="25" t="s">
        <v>128</v>
      </c>
      <c r="B56" s="42">
        <v>907</v>
      </c>
      <c r="C56" s="61" t="s">
        <v>29</v>
      </c>
      <c r="D56" s="61" t="s">
        <v>127</v>
      </c>
      <c r="E56" s="61"/>
      <c r="F56" s="61"/>
      <c r="G56" s="56">
        <f>SUM(G57)</f>
        <v>650</v>
      </c>
    </row>
    <row r="57" spans="1:7" ht="12.75">
      <c r="A57" s="5" t="s">
        <v>121</v>
      </c>
      <c r="B57" s="43">
        <v>907</v>
      </c>
      <c r="C57" s="60" t="s">
        <v>29</v>
      </c>
      <c r="D57" s="60" t="s">
        <v>127</v>
      </c>
      <c r="E57" s="57" t="s">
        <v>70</v>
      </c>
      <c r="F57" s="60"/>
      <c r="G57" s="58">
        <f>G58</f>
        <v>650</v>
      </c>
    </row>
    <row r="58" spans="1:7" ht="38.25">
      <c r="A58" s="3" t="s">
        <v>68</v>
      </c>
      <c r="B58" s="41">
        <v>907</v>
      </c>
      <c r="C58" s="53" t="s">
        <v>29</v>
      </c>
      <c r="D58" s="53" t="s">
        <v>127</v>
      </c>
      <c r="E58" s="59" t="s">
        <v>69</v>
      </c>
      <c r="F58" s="53"/>
      <c r="G58" s="54">
        <f>G59+G61</f>
        <v>650</v>
      </c>
    </row>
    <row r="59" spans="1:7" ht="29.25" customHeight="1">
      <c r="A59" s="8" t="s">
        <v>135</v>
      </c>
      <c r="B59" s="16">
        <v>907</v>
      </c>
      <c r="C59" s="53" t="s">
        <v>29</v>
      </c>
      <c r="D59" s="53" t="s">
        <v>127</v>
      </c>
      <c r="E59" s="53" t="s">
        <v>134</v>
      </c>
      <c r="F59" s="53"/>
      <c r="G59" s="54">
        <f>G60</f>
        <v>100</v>
      </c>
    </row>
    <row r="60" spans="1:7" ht="30" customHeight="1">
      <c r="A60" s="8" t="s">
        <v>85</v>
      </c>
      <c r="B60" s="16">
        <v>907</v>
      </c>
      <c r="C60" s="53" t="s">
        <v>29</v>
      </c>
      <c r="D60" s="53" t="s">
        <v>127</v>
      </c>
      <c r="E60" s="53" t="s">
        <v>134</v>
      </c>
      <c r="F60" s="53" t="s">
        <v>84</v>
      </c>
      <c r="G60" s="54">
        <v>100</v>
      </c>
    </row>
    <row r="61" spans="1:7" ht="41.25" customHeight="1">
      <c r="A61" s="8" t="s">
        <v>147</v>
      </c>
      <c r="B61" s="16">
        <v>907</v>
      </c>
      <c r="C61" s="53" t="s">
        <v>29</v>
      </c>
      <c r="D61" s="53" t="s">
        <v>127</v>
      </c>
      <c r="E61" s="53" t="s">
        <v>146</v>
      </c>
      <c r="F61" s="53"/>
      <c r="G61" s="54">
        <f>G62</f>
        <v>550</v>
      </c>
    </row>
    <row r="62" spans="1:7" ht="30" customHeight="1">
      <c r="A62" s="8" t="s">
        <v>85</v>
      </c>
      <c r="B62" s="16">
        <v>907</v>
      </c>
      <c r="C62" s="53" t="s">
        <v>29</v>
      </c>
      <c r="D62" s="53" t="s">
        <v>127</v>
      </c>
      <c r="E62" s="53" t="s">
        <v>146</v>
      </c>
      <c r="F62" s="53" t="s">
        <v>84</v>
      </c>
      <c r="G62" s="54">
        <v>550</v>
      </c>
    </row>
    <row r="63" spans="1:7" ht="12.75">
      <c r="A63" s="25" t="s">
        <v>19</v>
      </c>
      <c r="B63" s="42">
        <v>907</v>
      </c>
      <c r="C63" s="55" t="s">
        <v>4</v>
      </c>
      <c r="D63" s="55" t="s">
        <v>4</v>
      </c>
      <c r="E63" s="55" t="s">
        <v>28</v>
      </c>
      <c r="F63" s="55" t="s">
        <v>28</v>
      </c>
      <c r="G63" s="56">
        <f>G64</f>
        <v>298.6</v>
      </c>
    </row>
    <row r="64" spans="1:7" ht="25.5">
      <c r="A64" s="25" t="s">
        <v>43</v>
      </c>
      <c r="B64" s="42">
        <v>907</v>
      </c>
      <c r="C64" s="55" t="s">
        <v>4</v>
      </c>
      <c r="D64" s="55" t="s">
        <v>44</v>
      </c>
      <c r="E64" s="55" t="s">
        <v>28</v>
      </c>
      <c r="F64" s="55" t="s">
        <v>28</v>
      </c>
      <c r="G64" s="56">
        <f>G65</f>
        <v>298.6</v>
      </c>
    </row>
    <row r="65" spans="1:7" ht="12.75">
      <c r="A65" s="5" t="s">
        <v>121</v>
      </c>
      <c r="B65" s="43">
        <v>907</v>
      </c>
      <c r="C65" s="57" t="s">
        <v>4</v>
      </c>
      <c r="D65" s="57" t="s">
        <v>44</v>
      </c>
      <c r="E65" s="57" t="s">
        <v>70</v>
      </c>
      <c r="F65" s="57" t="s">
        <v>28</v>
      </c>
      <c r="G65" s="58">
        <f>G66</f>
        <v>298.6</v>
      </c>
    </row>
    <row r="66" spans="1:7" ht="38.25">
      <c r="A66" s="3" t="s">
        <v>68</v>
      </c>
      <c r="B66" s="41">
        <v>907</v>
      </c>
      <c r="C66" s="59" t="s">
        <v>4</v>
      </c>
      <c r="D66" s="59" t="s">
        <v>44</v>
      </c>
      <c r="E66" s="59" t="s">
        <v>69</v>
      </c>
      <c r="F66" s="59" t="s">
        <v>28</v>
      </c>
      <c r="G66" s="54">
        <f>G67</f>
        <v>298.6</v>
      </c>
    </row>
    <row r="67" spans="1:7" ht="38.25">
      <c r="A67" s="8" t="s">
        <v>45</v>
      </c>
      <c r="B67" s="16">
        <v>907</v>
      </c>
      <c r="C67" s="53" t="s">
        <v>4</v>
      </c>
      <c r="D67" s="53" t="s">
        <v>44</v>
      </c>
      <c r="E67" s="53" t="s">
        <v>120</v>
      </c>
      <c r="F67" s="53"/>
      <c r="G67" s="54">
        <f>SUM(G68:G69)</f>
        <v>298.6</v>
      </c>
    </row>
    <row r="68" spans="1:7" ht="51">
      <c r="A68" s="8" t="s">
        <v>76</v>
      </c>
      <c r="B68" s="16">
        <v>907</v>
      </c>
      <c r="C68" s="53" t="s">
        <v>4</v>
      </c>
      <c r="D68" s="53" t="s">
        <v>44</v>
      </c>
      <c r="E68" s="53" t="s">
        <v>120</v>
      </c>
      <c r="F68" s="53" t="s">
        <v>75</v>
      </c>
      <c r="G68" s="54">
        <v>273</v>
      </c>
    </row>
    <row r="69" spans="1:7" ht="42" customHeight="1">
      <c r="A69" s="8" t="s">
        <v>79</v>
      </c>
      <c r="B69" s="16">
        <v>907</v>
      </c>
      <c r="C69" s="59" t="s">
        <v>4</v>
      </c>
      <c r="D69" s="59" t="s">
        <v>44</v>
      </c>
      <c r="E69" s="59" t="s">
        <v>120</v>
      </c>
      <c r="F69" s="59" t="s">
        <v>80</v>
      </c>
      <c r="G69" s="54">
        <v>25.6</v>
      </c>
    </row>
    <row r="70" spans="1:7" ht="38.25">
      <c r="A70" s="30" t="s">
        <v>21</v>
      </c>
      <c r="B70" s="39">
        <v>907</v>
      </c>
      <c r="C70" s="55" t="s">
        <v>5</v>
      </c>
      <c r="D70" s="55" t="s">
        <v>5</v>
      </c>
      <c r="E70" s="55" t="s">
        <v>28</v>
      </c>
      <c r="F70" s="55" t="s">
        <v>28</v>
      </c>
      <c r="G70" s="56">
        <f>G71+G81</f>
        <v>277.55</v>
      </c>
    </row>
    <row r="71" spans="1:7" ht="51">
      <c r="A71" s="30" t="s">
        <v>61</v>
      </c>
      <c r="B71" s="39">
        <v>907</v>
      </c>
      <c r="C71" s="55" t="s">
        <v>5</v>
      </c>
      <c r="D71" s="55" t="s">
        <v>6</v>
      </c>
      <c r="E71" s="55" t="s">
        <v>28</v>
      </c>
      <c r="F71" s="55" t="s">
        <v>28</v>
      </c>
      <c r="G71" s="56">
        <f>G72</f>
        <v>177.55</v>
      </c>
    </row>
    <row r="72" spans="1:7" ht="12.75">
      <c r="A72" s="5" t="s">
        <v>121</v>
      </c>
      <c r="B72" s="40">
        <v>907</v>
      </c>
      <c r="C72" s="57" t="s">
        <v>5</v>
      </c>
      <c r="D72" s="57" t="s">
        <v>6</v>
      </c>
      <c r="E72" s="57" t="s">
        <v>70</v>
      </c>
      <c r="F72" s="57" t="s">
        <v>28</v>
      </c>
      <c r="G72" s="58">
        <f>SUM(G73)</f>
        <v>177.55</v>
      </c>
    </row>
    <row r="73" spans="1:7" ht="38.25">
      <c r="A73" s="3" t="s">
        <v>68</v>
      </c>
      <c r="B73" s="41">
        <v>907</v>
      </c>
      <c r="C73" s="59" t="s">
        <v>5</v>
      </c>
      <c r="D73" s="59" t="s">
        <v>6</v>
      </c>
      <c r="E73" s="59" t="s">
        <v>69</v>
      </c>
      <c r="F73" s="59"/>
      <c r="G73" s="54">
        <f>G74+G76+G79</f>
        <v>177.55</v>
      </c>
    </row>
    <row r="74" spans="1:7" ht="140.25">
      <c r="A74" s="3" t="s">
        <v>136</v>
      </c>
      <c r="B74" s="46">
        <v>907</v>
      </c>
      <c r="C74" s="59" t="s">
        <v>5</v>
      </c>
      <c r="D74" s="59" t="s">
        <v>6</v>
      </c>
      <c r="E74" s="62" t="s">
        <v>137</v>
      </c>
      <c r="F74" s="59"/>
      <c r="G74" s="84">
        <f>SUM(G75)</f>
        <v>9.5</v>
      </c>
    </row>
    <row r="75" spans="1:7" ht="51">
      <c r="A75" s="8" t="s">
        <v>79</v>
      </c>
      <c r="B75" s="46">
        <v>907</v>
      </c>
      <c r="C75" s="59" t="s">
        <v>5</v>
      </c>
      <c r="D75" s="59" t="s">
        <v>6</v>
      </c>
      <c r="E75" s="62" t="s">
        <v>137</v>
      </c>
      <c r="F75" s="59" t="s">
        <v>80</v>
      </c>
      <c r="G75" s="84">
        <v>9.5</v>
      </c>
    </row>
    <row r="76" spans="1:7" ht="25.5">
      <c r="A76" s="29" t="s">
        <v>92</v>
      </c>
      <c r="B76" s="46">
        <v>907</v>
      </c>
      <c r="C76" s="59" t="s">
        <v>5</v>
      </c>
      <c r="D76" s="59" t="s">
        <v>6</v>
      </c>
      <c r="E76" s="62" t="s">
        <v>93</v>
      </c>
      <c r="F76" s="59"/>
      <c r="G76" s="54">
        <f>SUM(G77)</f>
        <v>167</v>
      </c>
    </row>
    <row r="77" spans="1:7" ht="38.25">
      <c r="A77" s="29" t="s">
        <v>94</v>
      </c>
      <c r="B77" s="46">
        <v>907</v>
      </c>
      <c r="C77" s="59" t="s">
        <v>5</v>
      </c>
      <c r="D77" s="59" t="s">
        <v>6</v>
      </c>
      <c r="E77" s="62" t="s">
        <v>95</v>
      </c>
      <c r="F77" s="59"/>
      <c r="G77" s="54">
        <f>G78</f>
        <v>167</v>
      </c>
    </row>
    <row r="78" spans="1:7" ht="51">
      <c r="A78" s="8" t="s">
        <v>79</v>
      </c>
      <c r="B78" s="16">
        <v>907</v>
      </c>
      <c r="C78" s="59" t="s">
        <v>5</v>
      </c>
      <c r="D78" s="59" t="s">
        <v>6</v>
      </c>
      <c r="E78" s="62" t="s">
        <v>95</v>
      </c>
      <c r="F78" s="59" t="s">
        <v>80</v>
      </c>
      <c r="G78" s="54">
        <f>200-33</f>
        <v>167</v>
      </c>
    </row>
    <row r="79" spans="1:7" ht="140.25">
      <c r="A79" s="3" t="s">
        <v>139</v>
      </c>
      <c r="B79" s="46">
        <v>907</v>
      </c>
      <c r="C79" s="59" t="s">
        <v>5</v>
      </c>
      <c r="D79" s="59" t="s">
        <v>6</v>
      </c>
      <c r="E79" s="62" t="s">
        <v>138</v>
      </c>
      <c r="F79" s="59"/>
      <c r="G79" s="84">
        <f>G80</f>
        <v>1.0500000000000007</v>
      </c>
    </row>
    <row r="80" spans="1:7" ht="51">
      <c r="A80" s="8" t="s">
        <v>79</v>
      </c>
      <c r="B80" s="16">
        <v>907</v>
      </c>
      <c r="C80" s="59" t="s">
        <v>5</v>
      </c>
      <c r="D80" s="59" t="s">
        <v>6</v>
      </c>
      <c r="E80" s="62" t="s">
        <v>138</v>
      </c>
      <c r="F80" s="59" t="s">
        <v>80</v>
      </c>
      <c r="G80" s="84">
        <f>33-31.95</f>
        <v>1.0500000000000007</v>
      </c>
    </row>
    <row r="81" spans="1:7" ht="25.5">
      <c r="A81" s="25" t="s">
        <v>62</v>
      </c>
      <c r="B81" s="42">
        <v>907</v>
      </c>
      <c r="C81" s="61" t="s">
        <v>5</v>
      </c>
      <c r="D81" s="61" t="s">
        <v>63</v>
      </c>
      <c r="E81" s="61"/>
      <c r="F81" s="61"/>
      <c r="G81" s="56">
        <f>SUM(G82)</f>
        <v>100</v>
      </c>
    </row>
    <row r="82" spans="1:7" ht="12.75">
      <c r="A82" s="5" t="s">
        <v>121</v>
      </c>
      <c r="B82" s="40">
        <v>907</v>
      </c>
      <c r="C82" s="60" t="s">
        <v>5</v>
      </c>
      <c r="D82" s="60" t="s">
        <v>63</v>
      </c>
      <c r="E82" s="57" t="s">
        <v>70</v>
      </c>
      <c r="F82" s="60"/>
      <c r="G82" s="58">
        <f>SUM(G83)</f>
        <v>100</v>
      </c>
    </row>
    <row r="83" spans="1:7" ht="38.25">
      <c r="A83" s="3" t="s">
        <v>68</v>
      </c>
      <c r="B83" s="41">
        <v>907</v>
      </c>
      <c r="C83" s="53" t="s">
        <v>5</v>
      </c>
      <c r="D83" s="53" t="s">
        <v>63</v>
      </c>
      <c r="E83" s="59" t="s">
        <v>69</v>
      </c>
      <c r="F83" s="53"/>
      <c r="G83" s="54">
        <f>SUM(G84)</f>
        <v>100</v>
      </c>
    </row>
    <row r="84" spans="1:7" ht="25.5">
      <c r="A84" s="29" t="s">
        <v>92</v>
      </c>
      <c r="B84" s="46">
        <v>907</v>
      </c>
      <c r="C84" s="53" t="s">
        <v>5</v>
      </c>
      <c r="D84" s="53" t="s">
        <v>63</v>
      </c>
      <c r="E84" s="62" t="s">
        <v>93</v>
      </c>
      <c r="F84" s="53"/>
      <c r="G84" s="54">
        <f>SUM(G85)</f>
        <v>100</v>
      </c>
    </row>
    <row r="85" spans="1:7" ht="38.25">
      <c r="A85" s="29" t="s">
        <v>94</v>
      </c>
      <c r="B85" s="46">
        <v>907</v>
      </c>
      <c r="C85" s="53" t="s">
        <v>5</v>
      </c>
      <c r="D85" s="53" t="s">
        <v>63</v>
      </c>
      <c r="E85" s="62" t="s">
        <v>95</v>
      </c>
      <c r="F85" s="53"/>
      <c r="G85" s="54">
        <f>SUM(G86)</f>
        <v>100</v>
      </c>
    </row>
    <row r="86" spans="1:7" ht="51">
      <c r="A86" s="8" t="s">
        <v>79</v>
      </c>
      <c r="B86" s="16">
        <v>907</v>
      </c>
      <c r="C86" s="53" t="s">
        <v>5</v>
      </c>
      <c r="D86" s="53" t="s">
        <v>63</v>
      </c>
      <c r="E86" s="62" t="s">
        <v>95</v>
      </c>
      <c r="F86" s="59" t="s">
        <v>80</v>
      </c>
      <c r="G86" s="54">
        <v>100</v>
      </c>
    </row>
    <row r="87" spans="1:7" ht="12.75">
      <c r="A87" s="30" t="s">
        <v>34</v>
      </c>
      <c r="B87" s="39">
        <v>907</v>
      </c>
      <c r="C87" s="55" t="s">
        <v>35</v>
      </c>
      <c r="D87" s="55" t="s">
        <v>35</v>
      </c>
      <c r="E87" s="55" t="s">
        <v>28</v>
      </c>
      <c r="F87" s="55" t="s">
        <v>28</v>
      </c>
      <c r="G87" s="56">
        <f>G103+G88</f>
        <v>9805.199999999999</v>
      </c>
    </row>
    <row r="88" spans="1:7" ht="25.5">
      <c r="A88" s="4" t="s">
        <v>56</v>
      </c>
      <c r="B88" s="44">
        <v>907</v>
      </c>
      <c r="C88" s="63" t="s">
        <v>35</v>
      </c>
      <c r="D88" s="63" t="s">
        <v>57</v>
      </c>
      <c r="E88" s="63"/>
      <c r="F88" s="63"/>
      <c r="G88" s="64">
        <f>SUM(G89)</f>
        <v>9605.199999999999</v>
      </c>
    </row>
    <row r="89" spans="1:7" ht="12.75">
      <c r="A89" s="5" t="s">
        <v>121</v>
      </c>
      <c r="B89" s="40">
        <v>907</v>
      </c>
      <c r="C89" s="57" t="s">
        <v>35</v>
      </c>
      <c r="D89" s="57" t="s">
        <v>57</v>
      </c>
      <c r="E89" s="57" t="s">
        <v>70</v>
      </c>
      <c r="F89" s="57"/>
      <c r="G89" s="58">
        <f>SUM(G90)</f>
        <v>9605.199999999999</v>
      </c>
    </row>
    <row r="90" spans="1:7" ht="38.25">
      <c r="A90" s="3" t="s">
        <v>68</v>
      </c>
      <c r="B90" s="41">
        <v>907</v>
      </c>
      <c r="C90" s="59" t="s">
        <v>35</v>
      </c>
      <c r="D90" s="59" t="s">
        <v>57</v>
      </c>
      <c r="E90" s="59" t="s">
        <v>69</v>
      </c>
      <c r="F90" s="55"/>
      <c r="G90" s="54">
        <f>G91+G96+G98+G101+G99+G100+G94+G95</f>
        <v>9605.199999999999</v>
      </c>
    </row>
    <row r="91" spans="1:7" ht="25.5">
      <c r="A91" s="29" t="s">
        <v>92</v>
      </c>
      <c r="B91" s="46">
        <v>907</v>
      </c>
      <c r="C91" s="59" t="s">
        <v>35</v>
      </c>
      <c r="D91" s="59" t="s">
        <v>57</v>
      </c>
      <c r="E91" s="59" t="s">
        <v>93</v>
      </c>
      <c r="F91" s="55"/>
      <c r="G91" s="54">
        <f>G92</f>
        <v>7709.5</v>
      </c>
    </row>
    <row r="92" spans="1:7" ht="38.25">
      <c r="A92" s="29" t="s">
        <v>94</v>
      </c>
      <c r="B92" s="46">
        <v>907</v>
      </c>
      <c r="C92" s="59" t="s">
        <v>35</v>
      </c>
      <c r="D92" s="59" t="s">
        <v>57</v>
      </c>
      <c r="E92" s="59" t="s">
        <v>95</v>
      </c>
      <c r="F92" s="59"/>
      <c r="G92" s="54">
        <f>G93</f>
        <v>7709.5</v>
      </c>
    </row>
    <row r="93" spans="1:7" ht="51">
      <c r="A93" s="8" t="s">
        <v>79</v>
      </c>
      <c r="B93" s="46">
        <v>907</v>
      </c>
      <c r="C93" s="59" t="s">
        <v>35</v>
      </c>
      <c r="D93" s="59" t="s">
        <v>57</v>
      </c>
      <c r="E93" s="59" t="s">
        <v>95</v>
      </c>
      <c r="F93" s="59" t="s">
        <v>80</v>
      </c>
      <c r="G93" s="54">
        <f>500+1034.9-300+300-30-34-35+50+300+5750+170+3.6</f>
        <v>7709.5</v>
      </c>
    </row>
    <row r="94" spans="1:7" ht="114.75">
      <c r="A94" s="33" t="s">
        <v>143</v>
      </c>
      <c r="B94" s="46">
        <v>907</v>
      </c>
      <c r="C94" s="59" t="s">
        <v>35</v>
      </c>
      <c r="D94" s="59" t="s">
        <v>57</v>
      </c>
      <c r="E94" s="59" t="s">
        <v>144</v>
      </c>
      <c r="F94" s="59" t="s">
        <v>80</v>
      </c>
      <c r="G94" s="54">
        <v>552.5</v>
      </c>
    </row>
    <row r="95" spans="1:7" ht="114.75">
      <c r="A95" s="33" t="s">
        <v>143</v>
      </c>
      <c r="B95" s="46">
        <v>907</v>
      </c>
      <c r="C95" s="59" t="s">
        <v>35</v>
      </c>
      <c r="D95" s="59" t="s">
        <v>57</v>
      </c>
      <c r="E95" s="59" t="s">
        <v>145</v>
      </c>
      <c r="F95" s="59" t="s">
        <v>80</v>
      </c>
      <c r="G95" s="54">
        <v>636.8</v>
      </c>
    </row>
    <row r="96" spans="1:7" ht="140.25">
      <c r="A96" s="3" t="s">
        <v>136</v>
      </c>
      <c r="B96" s="46">
        <v>907</v>
      </c>
      <c r="C96" s="59" t="s">
        <v>35</v>
      </c>
      <c r="D96" s="59" t="s">
        <v>57</v>
      </c>
      <c r="E96" s="59" t="s">
        <v>137</v>
      </c>
      <c r="F96" s="59"/>
      <c r="G96" s="54">
        <f>G97</f>
        <v>234</v>
      </c>
    </row>
    <row r="97" spans="1:7" ht="51">
      <c r="A97" s="8" t="s">
        <v>79</v>
      </c>
      <c r="B97" s="46">
        <v>907</v>
      </c>
      <c r="C97" s="59" t="s">
        <v>35</v>
      </c>
      <c r="D97" s="59" t="s">
        <v>57</v>
      </c>
      <c r="E97" s="59" t="s">
        <v>137</v>
      </c>
      <c r="F97" s="59" t="s">
        <v>80</v>
      </c>
      <c r="G97" s="54">
        <f>302-68</f>
        <v>234</v>
      </c>
    </row>
    <row r="98" spans="1:7" ht="12.75" hidden="1">
      <c r="A98" s="33" t="s">
        <v>97</v>
      </c>
      <c r="B98" s="46">
        <v>907</v>
      </c>
      <c r="C98" s="59" t="s">
        <v>35</v>
      </c>
      <c r="D98" s="59" t="s">
        <v>57</v>
      </c>
      <c r="E98" s="59" t="s">
        <v>130</v>
      </c>
      <c r="F98" s="55"/>
      <c r="G98" s="54"/>
    </row>
    <row r="99" spans="1:7" ht="51">
      <c r="A99" s="33" t="s">
        <v>148</v>
      </c>
      <c r="B99" s="46">
        <v>907</v>
      </c>
      <c r="C99" s="59" t="s">
        <v>35</v>
      </c>
      <c r="D99" s="59" t="s">
        <v>57</v>
      </c>
      <c r="E99" s="59" t="s">
        <v>130</v>
      </c>
      <c r="F99" s="59" t="s">
        <v>80</v>
      </c>
      <c r="G99" s="54">
        <f>300+200-145-50-0.8</f>
        <v>304.2</v>
      </c>
    </row>
    <row r="100" spans="1:7" ht="76.5">
      <c r="A100" s="33" t="s">
        <v>149</v>
      </c>
      <c r="B100" s="46">
        <v>907</v>
      </c>
      <c r="C100" s="59" t="s">
        <v>35</v>
      </c>
      <c r="D100" s="59" t="s">
        <v>57</v>
      </c>
      <c r="E100" s="59" t="s">
        <v>142</v>
      </c>
      <c r="F100" s="59" t="s">
        <v>80</v>
      </c>
      <c r="G100" s="54">
        <f>145-2.2</f>
        <v>142.8</v>
      </c>
    </row>
    <row r="101" spans="1:7" ht="140.25">
      <c r="A101" s="3" t="s">
        <v>139</v>
      </c>
      <c r="B101" s="46">
        <v>907</v>
      </c>
      <c r="C101" s="59" t="s">
        <v>35</v>
      </c>
      <c r="D101" s="59" t="s">
        <v>57</v>
      </c>
      <c r="E101" s="59" t="s">
        <v>138</v>
      </c>
      <c r="F101" s="55"/>
      <c r="G101" s="54">
        <f>G102</f>
        <v>25.4</v>
      </c>
    </row>
    <row r="102" spans="1:7" ht="51">
      <c r="A102" s="8" t="s">
        <v>79</v>
      </c>
      <c r="B102" s="46">
        <v>907</v>
      </c>
      <c r="C102" s="59" t="s">
        <v>35</v>
      </c>
      <c r="D102" s="59" t="s">
        <v>57</v>
      </c>
      <c r="E102" s="59" t="s">
        <v>138</v>
      </c>
      <c r="F102" s="59" t="s">
        <v>80</v>
      </c>
      <c r="G102" s="54">
        <f>34-8-0.6</f>
        <v>25.4</v>
      </c>
    </row>
    <row r="103" spans="1:7" ht="25.5">
      <c r="A103" s="4" t="s">
        <v>36</v>
      </c>
      <c r="B103" s="44">
        <v>907</v>
      </c>
      <c r="C103" s="63" t="s">
        <v>35</v>
      </c>
      <c r="D103" s="63" t="s">
        <v>37</v>
      </c>
      <c r="E103" s="63"/>
      <c r="F103" s="63"/>
      <c r="G103" s="64">
        <f>SUM(G104)</f>
        <v>200</v>
      </c>
    </row>
    <row r="104" spans="1:7" ht="12.75">
      <c r="A104" s="5" t="s">
        <v>121</v>
      </c>
      <c r="B104" s="40">
        <v>907</v>
      </c>
      <c r="C104" s="57" t="s">
        <v>35</v>
      </c>
      <c r="D104" s="57" t="s">
        <v>37</v>
      </c>
      <c r="E104" s="57" t="s">
        <v>70</v>
      </c>
      <c r="F104" s="57"/>
      <c r="G104" s="58">
        <f>SUM(G108)</f>
        <v>200</v>
      </c>
    </row>
    <row r="105" spans="1:7" ht="38.25">
      <c r="A105" s="3" t="s">
        <v>68</v>
      </c>
      <c r="B105" s="41">
        <v>907</v>
      </c>
      <c r="C105" s="59" t="s">
        <v>35</v>
      </c>
      <c r="D105" s="59" t="s">
        <v>37</v>
      </c>
      <c r="E105" s="59" t="s">
        <v>69</v>
      </c>
      <c r="F105" s="59"/>
      <c r="G105" s="54">
        <f>SUM(G106)</f>
        <v>200</v>
      </c>
    </row>
    <row r="106" spans="1:7" ht="25.5">
      <c r="A106" s="29" t="s">
        <v>92</v>
      </c>
      <c r="B106" s="46">
        <v>907</v>
      </c>
      <c r="C106" s="59" t="s">
        <v>35</v>
      </c>
      <c r="D106" s="59" t="s">
        <v>37</v>
      </c>
      <c r="E106" s="62" t="s">
        <v>93</v>
      </c>
      <c r="F106" s="59"/>
      <c r="G106" s="54">
        <f>SUM(G107)</f>
        <v>200</v>
      </c>
    </row>
    <row r="107" spans="1:7" ht="38.25">
      <c r="A107" s="29" t="s">
        <v>94</v>
      </c>
      <c r="B107" s="46">
        <v>907</v>
      </c>
      <c r="C107" s="59" t="s">
        <v>35</v>
      </c>
      <c r="D107" s="59" t="s">
        <v>37</v>
      </c>
      <c r="E107" s="62" t="s">
        <v>95</v>
      </c>
      <c r="F107" s="59"/>
      <c r="G107" s="54">
        <f>SUM(G108)</f>
        <v>200</v>
      </c>
    </row>
    <row r="108" spans="1:7" ht="44.25" customHeight="1">
      <c r="A108" s="8" t="s">
        <v>79</v>
      </c>
      <c r="B108" s="16">
        <v>907</v>
      </c>
      <c r="C108" s="59" t="s">
        <v>35</v>
      </c>
      <c r="D108" s="59" t="s">
        <v>37</v>
      </c>
      <c r="E108" s="62" t="s">
        <v>95</v>
      </c>
      <c r="F108" s="59" t="s">
        <v>80</v>
      </c>
      <c r="G108" s="54">
        <v>200</v>
      </c>
    </row>
    <row r="109" spans="1:7" ht="12.75">
      <c r="A109" s="30" t="s">
        <v>12</v>
      </c>
      <c r="B109" s="39">
        <v>907</v>
      </c>
      <c r="C109" s="55" t="s">
        <v>38</v>
      </c>
      <c r="D109" s="55" t="s">
        <v>38</v>
      </c>
      <c r="E109" s="55" t="s">
        <v>28</v>
      </c>
      <c r="F109" s="55" t="s">
        <v>28</v>
      </c>
      <c r="G109" s="56">
        <f>G110+G121+G137</f>
        <v>5664.700000000001</v>
      </c>
    </row>
    <row r="110" spans="1:7" ht="12.75">
      <c r="A110" s="4" t="s">
        <v>20</v>
      </c>
      <c r="B110" s="44">
        <v>907</v>
      </c>
      <c r="C110" s="63" t="s">
        <v>38</v>
      </c>
      <c r="D110" s="63" t="s">
        <v>46</v>
      </c>
      <c r="E110" s="63"/>
      <c r="F110" s="63"/>
      <c r="G110" s="64">
        <f>SUM(G111)</f>
        <v>1642.3</v>
      </c>
    </row>
    <row r="111" spans="1:7" ht="25.5">
      <c r="A111" s="5" t="s">
        <v>121</v>
      </c>
      <c r="B111" s="40">
        <v>907</v>
      </c>
      <c r="C111" s="57" t="s">
        <v>38</v>
      </c>
      <c r="D111" s="57" t="s">
        <v>46</v>
      </c>
      <c r="E111" s="57" t="s">
        <v>67</v>
      </c>
      <c r="F111" s="57"/>
      <c r="G111" s="58">
        <f>SUM(G112)</f>
        <v>1642.3</v>
      </c>
    </row>
    <row r="112" spans="1:7" ht="38.25">
      <c r="A112" s="3" t="s">
        <v>68</v>
      </c>
      <c r="B112" s="41">
        <v>907</v>
      </c>
      <c r="C112" s="59" t="s">
        <v>38</v>
      </c>
      <c r="D112" s="59" t="s">
        <v>46</v>
      </c>
      <c r="E112" s="59" t="s">
        <v>69</v>
      </c>
      <c r="F112" s="59"/>
      <c r="G112" s="54">
        <f>G113+G115+G119</f>
        <v>1642.3</v>
      </c>
    </row>
    <row r="113" spans="1:7" ht="140.25">
      <c r="A113" s="3" t="s">
        <v>136</v>
      </c>
      <c r="B113" s="41">
        <v>907</v>
      </c>
      <c r="C113" s="59" t="s">
        <v>38</v>
      </c>
      <c r="D113" s="59" t="s">
        <v>46</v>
      </c>
      <c r="E113" s="59" t="s">
        <v>137</v>
      </c>
      <c r="F113" s="59"/>
      <c r="G113" s="54">
        <f>G114</f>
        <v>0</v>
      </c>
    </row>
    <row r="114" spans="1:7" ht="51">
      <c r="A114" s="8" t="s">
        <v>79</v>
      </c>
      <c r="B114" s="46">
        <v>907</v>
      </c>
      <c r="C114" s="59" t="s">
        <v>38</v>
      </c>
      <c r="D114" s="59" t="s">
        <v>46</v>
      </c>
      <c r="E114" s="59" t="s">
        <v>137</v>
      </c>
      <c r="F114" s="59" t="s">
        <v>80</v>
      </c>
      <c r="G114" s="54">
        <f>301.9-301.9</f>
        <v>0</v>
      </c>
    </row>
    <row r="115" spans="1:7" ht="25.5">
      <c r="A115" s="29" t="s">
        <v>92</v>
      </c>
      <c r="B115" s="46">
        <v>907</v>
      </c>
      <c r="C115" s="59" t="s">
        <v>38</v>
      </c>
      <c r="D115" s="59" t="s">
        <v>46</v>
      </c>
      <c r="E115" s="62" t="s">
        <v>93</v>
      </c>
      <c r="F115" s="59"/>
      <c r="G115" s="54">
        <f>SUM(G116)</f>
        <v>1642.3</v>
      </c>
    </row>
    <row r="116" spans="1:7" ht="38.25">
      <c r="A116" s="29" t="s">
        <v>94</v>
      </c>
      <c r="B116" s="46">
        <v>907</v>
      </c>
      <c r="C116" s="59" t="s">
        <v>38</v>
      </c>
      <c r="D116" s="59" t="s">
        <v>46</v>
      </c>
      <c r="E116" s="62" t="s">
        <v>95</v>
      </c>
      <c r="F116" s="59"/>
      <c r="G116" s="54">
        <f>G117+G118</f>
        <v>1642.3</v>
      </c>
    </row>
    <row r="117" spans="1:7" ht="51">
      <c r="A117" s="8" t="s">
        <v>79</v>
      </c>
      <c r="B117" s="16">
        <v>907</v>
      </c>
      <c r="C117" s="59" t="s">
        <v>38</v>
      </c>
      <c r="D117" s="59" t="s">
        <v>46</v>
      </c>
      <c r="E117" s="62" t="s">
        <v>95</v>
      </c>
      <c r="F117" s="59" t="s">
        <v>80</v>
      </c>
      <c r="G117" s="54">
        <f>500+115.3+200+310-33+100+50</f>
        <v>1242.3</v>
      </c>
    </row>
    <row r="118" spans="1:7" ht="51">
      <c r="A118" s="8" t="s">
        <v>155</v>
      </c>
      <c r="B118" s="16">
        <v>907</v>
      </c>
      <c r="C118" s="59" t="s">
        <v>38</v>
      </c>
      <c r="D118" s="59" t="s">
        <v>46</v>
      </c>
      <c r="E118" s="62" t="s">
        <v>95</v>
      </c>
      <c r="F118" s="59" t="s">
        <v>154</v>
      </c>
      <c r="G118" s="54">
        <v>400</v>
      </c>
    </row>
    <row r="119" spans="1:7" ht="140.25">
      <c r="A119" s="3" t="s">
        <v>139</v>
      </c>
      <c r="B119" s="16">
        <v>907</v>
      </c>
      <c r="C119" s="59" t="s">
        <v>38</v>
      </c>
      <c r="D119" s="59" t="s">
        <v>46</v>
      </c>
      <c r="E119" s="59" t="s">
        <v>138</v>
      </c>
      <c r="F119" s="59"/>
      <c r="G119" s="54">
        <f>G120</f>
        <v>0</v>
      </c>
    </row>
    <row r="120" spans="1:7" ht="51">
      <c r="A120" s="8" t="s">
        <v>79</v>
      </c>
      <c r="B120" s="16">
        <v>907</v>
      </c>
      <c r="C120" s="59" t="s">
        <v>38</v>
      </c>
      <c r="D120" s="59" t="s">
        <v>46</v>
      </c>
      <c r="E120" s="62" t="s">
        <v>138</v>
      </c>
      <c r="F120" s="59" t="s">
        <v>80</v>
      </c>
      <c r="G120" s="54">
        <f>33-33</f>
        <v>0</v>
      </c>
    </row>
    <row r="121" spans="1:7" ht="12.75">
      <c r="A121" s="7" t="s">
        <v>14</v>
      </c>
      <c r="B121" s="45">
        <v>907</v>
      </c>
      <c r="C121" s="65" t="s">
        <v>38</v>
      </c>
      <c r="D121" s="65" t="s">
        <v>39</v>
      </c>
      <c r="E121" s="65" t="s">
        <v>28</v>
      </c>
      <c r="F121" s="65" t="s">
        <v>28</v>
      </c>
      <c r="G121" s="64">
        <f>G122</f>
        <v>615</v>
      </c>
    </row>
    <row r="122" spans="1:7" ht="15" customHeight="1">
      <c r="A122" s="5" t="s">
        <v>121</v>
      </c>
      <c r="B122" s="40">
        <v>907</v>
      </c>
      <c r="C122" s="60" t="s">
        <v>38</v>
      </c>
      <c r="D122" s="60" t="s">
        <v>39</v>
      </c>
      <c r="E122" s="57" t="s">
        <v>67</v>
      </c>
      <c r="F122" s="60" t="s">
        <v>28</v>
      </c>
      <c r="G122" s="58">
        <f>SUM(G123)</f>
        <v>615</v>
      </c>
    </row>
    <row r="123" spans="1:7" ht="38.25">
      <c r="A123" s="3" t="s">
        <v>68</v>
      </c>
      <c r="B123" s="41">
        <v>907</v>
      </c>
      <c r="C123" s="53" t="s">
        <v>38</v>
      </c>
      <c r="D123" s="53" t="s">
        <v>39</v>
      </c>
      <c r="E123" s="59" t="s">
        <v>69</v>
      </c>
      <c r="F123" s="53"/>
      <c r="G123" s="54">
        <f>G124+G126+G129+G131+G134+G128+G136</f>
        <v>615</v>
      </c>
    </row>
    <row r="124" spans="1:7" ht="17.25" customHeight="1">
      <c r="A124" s="74" t="s">
        <v>131</v>
      </c>
      <c r="B124" s="81">
        <v>907</v>
      </c>
      <c r="C124" s="82" t="s">
        <v>38</v>
      </c>
      <c r="D124" s="82" t="s">
        <v>39</v>
      </c>
      <c r="E124" s="82" t="s">
        <v>132</v>
      </c>
      <c r="F124" s="82"/>
      <c r="G124" s="83">
        <f>G125</f>
        <v>0</v>
      </c>
    </row>
    <row r="125" spans="1:7" ht="63.75">
      <c r="A125" s="76" t="s">
        <v>133</v>
      </c>
      <c r="B125" s="81">
        <v>907</v>
      </c>
      <c r="C125" s="82" t="s">
        <v>38</v>
      </c>
      <c r="D125" s="82" t="s">
        <v>39</v>
      </c>
      <c r="E125" s="82" t="s">
        <v>132</v>
      </c>
      <c r="F125" s="82" t="s">
        <v>98</v>
      </c>
      <c r="G125" s="83">
        <f>18000-18000</f>
        <v>0</v>
      </c>
    </row>
    <row r="126" spans="1:7" ht="135.75" customHeight="1" hidden="1">
      <c r="A126" s="3" t="s">
        <v>136</v>
      </c>
      <c r="B126" s="81">
        <v>907</v>
      </c>
      <c r="C126" s="82" t="s">
        <v>38</v>
      </c>
      <c r="D126" s="82" t="s">
        <v>39</v>
      </c>
      <c r="E126" s="75" t="s">
        <v>137</v>
      </c>
      <c r="F126" s="82"/>
      <c r="G126" s="83">
        <f>G127</f>
        <v>0</v>
      </c>
    </row>
    <row r="127" spans="1:7" ht="51" hidden="1">
      <c r="A127" s="8" t="s">
        <v>79</v>
      </c>
      <c r="B127" s="81">
        <v>907</v>
      </c>
      <c r="C127" s="82" t="s">
        <v>38</v>
      </c>
      <c r="D127" s="82" t="s">
        <v>39</v>
      </c>
      <c r="E127" s="75" t="s">
        <v>137</v>
      </c>
      <c r="F127" s="82" t="s">
        <v>80</v>
      </c>
      <c r="G127" s="83"/>
    </row>
    <row r="128" spans="1:7" ht="140.25">
      <c r="A128" s="3" t="s">
        <v>136</v>
      </c>
      <c r="B128" s="41">
        <v>907</v>
      </c>
      <c r="C128" s="59" t="s">
        <v>38</v>
      </c>
      <c r="D128" s="59" t="s">
        <v>39</v>
      </c>
      <c r="E128" s="59" t="s">
        <v>137</v>
      </c>
      <c r="F128" s="59" t="s">
        <v>80</v>
      </c>
      <c r="G128" s="54">
        <v>40.5</v>
      </c>
    </row>
    <row r="129" spans="1:7" ht="24.75" customHeight="1">
      <c r="A129" s="33" t="s">
        <v>97</v>
      </c>
      <c r="B129" s="46">
        <v>907</v>
      </c>
      <c r="C129" s="59" t="s">
        <v>38</v>
      </c>
      <c r="D129" s="59" t="s">
        <v>39</v>
      </c>
      <c r="E129" s="59" t="s">
        <v>129</v>
      </c>
      <c r="F129" s="55"/>
      <c r="G129" s="54">
        <f>SUM(G130)</f>
        <v>0</v>
      </c>
    </row>
    <row r="130" spans="1:7" ht="51">
      <c r="A130" s="33" t="s">
        <v>96</v>
      </c>
      <c r="B130" s="46">
        <v>907</v>
      </c>
      <c r="C130" s="59" t="s">
        <v>38</v>
      </c>
      <c r="D130" s="59" t="s">
        <v>39</v>
      </c>
      <c r="E130" s="59" t="s">
        <v>129</v>
      </c>
      <c r="F130" s="59" t="s">
        <v>98</v>
      </c>
      <c r="G130" s="54">
        <f>100-100</f>
        <v>0</v>
      </c>
    </row>
    <row r="131" spans="1:7" ht="25.5">
      <c r="A131" s="29" t="s">
        <v>92</v>
      </c>
      <c r="B131" s="46">
        <v>907</v>
      </c>
      <c r="C131" s="53" t="s">
        <v>38</v>
      </c>
      <c r="D131" s="53" t="s">
        <v>39</v>
      </c>
      <c r="E131" s="62" t="s">
        <v>93</v>
      </c>
      <c r="F131" s="53"/>
      <c r="G131" s="54">
        <f>SUM(G132)</f>
        <v>570</v>
      </c>
    </row>
    <row r="132" spans="1:7" ht="38.25">
      <c r="A132" s="29" t="s">
        <v>94</v>
      </c>
      <c r="B132" s="46">
        <v>907</v>
      </c>
      <c r="C132" s="53" t="s">
        <v>38</v>
      </c>
      <c r="D132" s="53" t="s">
        <v>39</v>
      </c>
      <c r="E132" s="62" t="s">
        <v>95</v>
      </c>
      <c r="F132" s="53" t="s">
        <v>28</v>
      </c>
      <c r="G132" s="54">
        <f>G133</f>
        <v>570</v>
      </c>
    </row>
    <row r="133" spans="1:7" ht="39.75" customHeight="1">
      <c r="A133" s="8" t="s">
        <v>79</v>
      </c>
      <c r="B133" s="16">
        <v>907</v>
      </c>
      <c r="C133" s="53" t="s">
        <v>38</v>
      </c>
      <c r="D133" s="53" t="s">
        <v>39</v>
      </c>
      <c r="E133" s="62" t="s">
        <v>95</v>
      </c>
      <c r="F133" s="59" t="s">
        <v>80</v>
      </c>
      <c r="G133" s="54">
        <f>300+100+120+50</f>
        <v>570</v>
      </c>
    </row>
    <row r="134" spans="1:7" ht="140.25" hidden="1">
      <c r="A134" s="3" t="s">
        <v>139</v>
      </c>
      <c r="B134" s="46">
        <v>907</v>
      </c>
      <c r="C134" s="53" t="s">
        <v>38</v>
      </c>
      <c r="D134" s="53" t="s">
        <v>39</v>
      </c>
      <c r="E134" s="62" t="s">
        <v>138</v>
      </c>
      <c r="F134" s="53" t="s">
        <v>28</v>
      </c>
      <c r="G134" s="54">
        <f>G135</f>
        <v>0</v>
      </c>
    </row>
    <row r="135" spans="1:7" ht="39.75" customHeight="1" hidden="1">
      <c r="A135" s="8" t="s">
        <v>79</v>
      </c>
      <c r="B135" s="16">
        <v>907</v>
      </c>
      <c r="C135" s="53" t="s">
        <v>38</v>
      </c>
      <c r="D135" s="53" t="s">
        <v>39</v>
      </c>
      <c r="E135" s="62" t="s">
        <v>138</v>
      </c>
      <c r="F135" s="59" t="s">
        <v>80</v>
      </c>
      <c r="G135" s="54"/>
    </row>
    <row r="136" spans="1:7" ht="140.25">
      <c r="A136" s="3" t="s">
        <v>139</v>
      </c>
      <c r="B136" s="16">
        <v>907</v>
      </c>
      <c r="C136" s="59" t="s">
        <v>38</v>
      </c>
      <c r="D136" s="59" t="s">
        <v>39</v>
      </c>
      <c r="E136" s="59" t="s">
        <v>138</v>
      </c>
      <c r="F136" s="59" t="s">
        <v>80</v>
      </c>
      <c r="G136" s="54">
        <v>4.5</v>
      </c>
    </row>
    <row r="137" spans="1:7" ht="21" customHeight="1">
      <c r="A137" s="4" t="s">
        <v>47</v>
      </c>
      <c r="B137" s="44">
        <v>907</v>
      </c>
      <c r="C137" s="63" t="s">
        <v>38</v>
      </c>
      <c r="D137" s="63" t="s">
        <v>48</v>
      </c>
      <c r="E137" s="63"/>
      <c r="F137" s="63"/>
      <c r="G137" s="64">
        <f>G138</f>
        <v>3407.4</v>
      </c>
    </row>
    <row r="138" spans="1:7" ht="21" customHeight="1">
      <c r="A138" s="5" t="s">
        <v>121</v>
      </c>
      <c r="B138" s="40">
        <v>907</v>
      </c>
      <c r="C138" s="57" t="s">
        <v>38</v>
      </c>
      <c r="D138" s="57" t="s">
        <v>48</v>
      </c>
      <c r="E138" s="57" t="s">
        <v>67</v>
      </c>
      <c r="F138" s="57"/>
      <c r="G138" s="58">
        <f>SUM(G139)</f>
        <v>3407.4</v>
      </c>
    </row>
    <row r="139" spans="1:7" ht="38.25">
      <c r="A139" s="3" t="s">
        <v>68</v>
      </c>
      <c r="B139" s="41">
        <v>907</v>
      </c>
      <c r="C139" s="59" t="s">
        <v>38</v>
      </c>
      <c r="D139" s="59" t="s">
        <v>48</v>
      </c>
      <c r="E139" s="59" t="s">
        <v>69</v>
      </c>
      <c r="F139" s="59"/>
      <c r="G139" s="54">
        <f>G140+G143+G146+G142</f>
        <v>3407.4</v>
      </c>
    </row>
    <row r="140" spans="1:7" ht="140.25">
      <c r="A140" s="3" t="s">
        <v>136</v>
      </c>
      <c r="B140" s="46">
        <v>907</v>
      </c>
      <c r="C140" s="59" t="s">
        <v>38</v>
      </c>
      <c r="D140" s="59" t="s">
        <v>48</v>
      </c>
      <c r="E140" s="62" t="s">
        <v>137</v>
      </c>
      <c r="F140" s="59"/>
      <c r="G140" s="54">
        <f>SUM(G141)</f>
        <v>923.9</v>
      </c>
    </row>
    <row r="141" spans="1:7" ht="51">
      <c r="A141" s="8" t="s">
        <v>79</v>
      </c>
      <c r="B141" s="46">
        <v>907</v>
      </c>
      <c r="C141" s="59" t="s">
        <v>38</v>
      </c>
      <c r="D141" s="59" t="s">
        <v>48</v>
      </c>
      <c r="E141" s="62" t="s">
        <v>137</v>
      </c>
      <c r="F141" s="59" t="s">
        <v>80</v>
      </c>
      <c r="G141" s="84">
        <f>302+621.9</f>
        <v>923.9</v>
      </c>
    </row>
    <row r="142" spans="1:7" ht="51">
      <c r="A142" s="8" t="s">
        <v>79</v>
      </c>
      <c r="B142" s="46">
        <v>907</v>
      </c>
      <c r="C142" s="59" t="s">
        <v>38</v>
      </c>
      <c r="D142" s="59" t="s">
        <v>48</v>
      </c>
      <c r="E142" s="62" t="s">
        <v>140</v>
      </c>
      <c r="F142" s="59" t="s">
        <v>80</v>
      </c>
      <c r="G142" s="84">
        <v>850</v>
      </c>
    </row>
    <row r="143" spans="1:7" ht="25.5">
      <c r="A143" s="29" t="s">
        <v>92</v>
      </c>
      <c r="B143" s="46">
        <v>907</v>
      </c>
      <c r="C143" s="59" t="s">
        <v>38</v>
      </c>
      <c r="D143" s="59" t="s">
        <v>48</v>
      </c>
      <c r="E143" s="62" t="s">
        <v>93</v>
      </c>
      <c r="F143" s="59"/>
      <c r="G143" s="54">
        <f>SUM(G144)</f>
        <v>1534.1</v>
      </c>
    </row>
    <row r="144" spans="1:7" ht="38.25">
      <c r="A144" s="47" t="s">
        <v>94</v>
      </c>
      <c r="B144" s="46">
        <v>907</v>
      </c>
      <c r="C144" s="59" t="s">
        <v>38</v>
      </c>
      <c r="D144" s="59" t="s">
        <v>48</v>
      </c>
      <c r="E144" s="62" t="s">
        <v>95</v>
      </c>
      <c r="F144" s="59"/>
      <c r="G144" s="54">
        <f>G145</f>
        <v>1534.1</v>
      </c>
    </row>
    <row r="145" spans="1:7" ht="36.75" customHeight="1">
      <c r="A145" s="8" t="s">
        <v>79</v>
      </c>
      <c r="B145" s="41">
        <v>907</v>
      </c>
      <c r="C145" s="59" t="s">
        <v>38</v>
      </c>
      <c r="D145" s="59" t="s">
        <v>48</v>
      </c>
      <c r="E145" s="62" t="s">
        <v>95</v>
      </c>
      <c r="F145" s="59" t="s">
        <v>80</v>
      </c>
      <c r="G145" s="54">
        <f>2000-1034.9-100-100+300+100-34.2+50+153.2+200</f>
        <v>1534.1</v>
      </c>
    </row>
    <row r="146" spans="1:7" ht="140.25">
      <c r="A146" s="3" t="s">
        <v>139</v>
      </c>
      <c r="B146" s="46">
        <v>907</v>
      </c>
      <c r="C146" s="59" t="s">
        <v>38</v>
      </c>
      <c r="D146" s="59" t="s">
        <v>48</v>
      </c>
      <c r="E146" s="62" t="s">
        <v>138</v>
      </c>
      <c r="F146" s="59"/>
      <c r="G146" s="54">
        <f>G147</f>
        <v>99.4</v>
      </c>
    </row>
    <row r="147" spans="1:7" ht="36.75" customHeight="1">
      <c r="A147" s="8" t="s">
        <v>79</v>
      </c>
      <c r="B147" s="41">
        <v>907</v>
      </c>
      <c r="C147" s="59" t="s">
        <v>38</v>
      </c>
      <c r="D147" s="59" t="s">
        <v>48</v>
      </c>
      <c r="E147" s="62" t="s">
        <v>138</v>
      </c>
      <c r="F147" s="59" t="s">
        <v>80</v>
      </c>
      <c r="G147" s="54">
        <v>99.4</v>
      </c>
    </row>
    <row r="148" spans="1:7" ht="18.75" customHeight="1">
      <c r="A148" s="30" t="s">
        <v>64</v>
      </c>
      <c r="B148" s="39">
        <v>907</v>
      </c>
      <c r="C148" s="55" t="s">
        <v>0</v>
      </c>
      <c r="D148" s="55" t="s">
        <v>0</v>
      </c>
      <c r="E148" s="55" t="s">
        <v>28</v>
      </c>
      <c r="F148" s="55" t="s">
        <v>28</v>
      </c>
      <c r="G148" s="56">
        <f>G149</f>
        <v>6268.8</v>
      </c>
    </row>
    <row r="149" spans="1:7" ht="18" customHeight="1">
      <c r="A149" s="4" t="s">
        <v>17</v>
      </c>
      <c r="B149" s="45">
        <v>907</v>
      </c>
      <c r="C149" s="63" t="s">
        <v>0</v>
      </c>
      <c r="D149" s="63" t="s">
        <v>3</v>
      </c>
      <c r="E149" s="63" t="s">
        <v>28</v>
      </c>
      <c r="F149" s="63" t="s">
        <v>28</v>
      </c>
      <c r="G149" s="64">
        <f>SUM(G150)</f>
        <v>6268.8</v>
      </c>
    </row>
    <row r="150" spans="1:7" ht="18.75" customHeight="1">
      <c r="A150" s="5" t="s">
        <v>121</v>
      </c>
      <c r="B150" s="16">
        <v>907</v>
      </c>
      <c r="C150" s="57" t="s">
        <v>0</v>
      </c>
      <c r="D150" s="57" t="s">
        <v>3</v>
      </c>
      <c r="E150" s="57" t="s">
        <v>67</v>
      </c>
      <c r="F150" s="57" t="s">
        <v>28</v>
      </c>
      <c r="G150" s="58">
        <f>G151</f>
        <v>6268.8</v>
      </c>
    </row>
    <row r="151" spans="1:7" ht="51">
      <c r="A151" s="5" t="s">
        <v>99</v>
      </c>
      <c r="B151" s="40">
        <v>907</v>
      </c>
      <c r="C151" s="57" t="s">
        <v>0</v>
      </c>
      <c r="D151" s="57" t="s">
        <v>3</v>
      </c>
      <c r="E151" s="57" t="s">
        <v>100</v>
      </c>
      <c r="F151" s="57" t="s">
        <v>28</v>
      </c>
      <c r="G151" s="58">
        <f>G152+G160</f>
        <v>6268.8</v>
      </c>
    </row>
    <row r="152" spans="1:7" ht="25.5">
      <c r="A152" s="6" t="s">
        <v>102</v>
      </c>
      <c r="B152" s="41">
        <v>907</v>
      </c>
      <c r="C152" s="60" t="s">
        <v>0</v>
      </c>
      <c r="D152" s="60" t="s">
        <v>3</v>
      </c>
      <c r="E152" s="60" t="s">
        <v>101</v>
      </c>
      <c r="F152" s="60"/>
      <c r="G152" s="58">
        <f>SUM(G153)+G158</f>
        <v>1760</v>
      </c>
    </row>
    <row r="153" spans="1:7" ht="25.5">
      <c r="A153" s="3" t="s">
        <v>111</v>
      </c>
      <c r="B153" s="41">
        <v>907</v>
      </c>
      <c r="C153" s="59" t="s">
        <v>0</v>
      </c>
      <c r="D153" s="59" t="s">
        <v>3</v>
      </c>
      <c r="E153" s="59" t="s">
        <v>103</v>
      </c>
      <c r="F153" s="59" t="s">
        <v>28</v>
      </c>
      <c r="G153" s="54">
        <f>SUM(G154:G157)</f>
        <v>1489</v>
      </c>
    </row>
    <row r="154" spans="1:7" ht="42" customHeight="1">
      <c r="A154" s="3" t="s">
        <v>104</v>
      </c>
      <c r="B154" s="41">
        <v>907</v>
      </c>
      <c r="C154" s="59" t="s">
        <v>0</v>
      </c>
      <c r="D154" s="59" t="s">
        <v>3</v>
      </c>
      <c r="E154" s="59" t="s">
        <v>103</v>
      </c>
      <c r="F154" s="59" t="s">
        <v>105</v>
      </c>
      <c r="G154" s="54">
        <f>870+50+45</f>
        <v>965</v>
      </c>
    </row>
    <row r="155" spans="1:7" ht="38.25">
      <c r="A155" s="3" t="s">
        <v>107</v>
      </c>
      <c r="B155" s="16">
        <v>907</v>
      </c>
      <c r="C155" s="59" t="s">
        <v>0</v>
      </c>
      <c r="D155" s="59" t="s">
        <v>3</v>
      </c>
      <c r="E155" s="59" t="s">
        <v>103</v>
      </c>
      <c r="F155" s="59" t="s">
        <v>106</v>
      </c>
      <c r="G155" s="54">
        <f>60-4</f>
        <v>56</v>
      </c>
    </row>
    <row r="156" spans="1:7" ht="51">
      <c r="A156" s="8" t="s">
        <v>79</v>
      </c>
      <c r="B156" s="16">
        <v>907</v>
      </c>
      <c r="C156" s="59" t="s">
        <v>0</v>
      </c>
      <c r="D156" s="59" t="s">
        <v>3</v>
      </c>
      <c r="E156" s="59" t="s">
        <v>103</v>
      </c>
      <c r="F156" s="59" t="s">
        <v>80</v>
      </c>
      <c r="G156" s="54">
        <f>400+50+60-52</f>
        <v>458</v>
      </c>
    </row>
    <row r="157" spans="1:7" ht="25.5">
      <c r="A157" s="8" t="s">
        <v>85</v>
      </c>
      <c r="B157" s="16">
        <v>907</v>
      </c>
      <c r="C157" s="59" t="s">
        <v>0</v>
      </c>
      <c r="D157" s="59" t="s">
        <v>3</v>
      </c>
      <c r="E157" s="59" t="s">
        <v>103</v>
      </c>
      <c r="F157" s="59" t="s">
        <v>84</v>
      </c>
      <c r="G157" s="54">
        <v>10</v>
      </c>
    </row>
    <row r="158" spans="1:7" ht="127.5">
      <c r="A158" s="8" t="s">
        <v>151</v>
      </c>
      <c r="B158" s="16">
        <v>907</v>
      </c>
      <c r="C158" s="59" t="s">
        <v>0</v>
      </c>
      <c r="D158" s="59" t="s">
        <v>3</v>
      </c>
      <c r="E158" s="59" t="s">
        <v>150</v>
      </c>
      <c r="F158" s="59"/>
      <c r="G158" s="54">
        <f>G159</f>
        <v>271</v>
      </c>
    </row>
    <row r="159" spans="1:7" ht="42" customHeight="1">
      <c r="A159" s="3" t="s">
        <v>104</v>
      </c>
      <c r="B159" s="41">
        <v>907</v>
      </c>
      <c r="C159" s="59" t="s">
        <v>0</v>
      </c>
      <c r="D159" s="59" t="s">
        <v>3</v>
      </c>
      <c r="E159" s="59" t="s">
        <v>150</v>
      </c>
      <c r="F159" s="59" t="s">
        <v>105</v>
      </c>
      <c r="G159" s="54">
        <v>271</v>
      </c>
    </row>
    <row r="160" spans="1:7" ht="25.5">
      <c r="A160" s="5" t="s">
        <v>108</v>
      </c>
      <c r="B160" s="40">
        <v>907</v>
      </c>
      <c r="C160" s="57" t="s">
        <v>0</v>
      </c>
      <c r="D160" s="57" t="s">
        <v>3</v>
      </c>
      <c r="E160" s="60" t="s">
        <v>109</v>
      </c>
      <c r="F160" s="60"/>
      <c r="G160" s="58">
        <f>SUM(G161)+G169+G167</f>
        <v>4508.8</v>
      </c>
    </row>
    <row r="161" spans="1:7" ht="25.5">
      <c r="A161" s="3" t="s">
        <v>111</v>
      </c>
      <c r="B161" s="41">
        <v>907</v>
      </c>
      <c r="C161" s="59" t="s">
        <v>0</v>
      </c>
      <c r="D161" s="59" t="s">
        <v>3</v>
      </c>
      <c r="E161" s="59" t="s">
        <v>110</v>
      </c>
      <c r="F161" s="53"/>
      <c r="G161" s="54">
        <f>SUM(G162:G166)</f>
        <v>3496</v>
      </c>
    </row>
    <row r="162" spans="1:7" ht="42.75" customHeight="1">
      <c r="A162" s="3" t="s">
        <v>104</v>
      </c>
      <c r="B162" s="41">
        <v>907</v>
      </c>
      <c r="C162" s="53" t="s">
        <v>0</v>
      </c>
      <c r="D162" s="53" t="s">
        <v>3</v>
      </c>
      <c r="E162" s="59" t="s">
        <v>110</v>
      </c>
      <c r="F162" s="59" t="s">
        <v>105</v>
      </c>
      <c r="G162" s="54">
        <f>2150+150+208.4</f>
        <v>2508.4</v>
      </c>
    </row>
    <row r="163" spans="1:7" ht="38.25">
      <c r="A163" s="3" t="s">
        <v>107</v>
      </c>
      <c r="B163" s="41">
        <v>907</v>
      </c>
      <c r="C163" s="53" t="s">
        <v>0</v>
      </c>
      <c r="D163" s="53" t="s">
        <v>3</v>
      </c>
      <c r="E163" s="59" t="s">
        <v>110</v>
      </c>
      <c r="F163" s="59" t="s">
        <v>106</v>
      </c>
      <c r="G163" s="54">
        <v>80</v>
      </c>
    </row>
    <row r="164" spans="1:7" ht="38.25">
      <c r="A164" s="8" t="s">
        <v>83</v>
      </c>
      <c r="B164" s="46">
        <v>907</v>
      </c>
      <c r="C164" s="53" t="s">
        <v>0</v>
      </c>
      <c r="D164" s="53" t="s">
        <v>3</v>
      </c>
      <c r="E164" s="59" t="s">
        <v>110</v>
      </c>
      <c r="F164" s="59" t="s">
        <v>82</v>
      </c>
      <c r="G164" s="54">
        <v>30</v>
      </c>
    </row>
    <row r="165" spans="1:7" ht="42" customHeight="1">
      <c r="A165" s="8" t="s">
        <v>79</v>
      </c>
      <c r="B165" s="16">
        <v>907</v>
      </c>
      <c r="C165" s="53" t="s">
        <v>0</v>
      </c>
      <c r="D165" s="53" t="s">
        <v>3</v>
      </c>
      <c r="E165" s="59" t="s">
        <v>110</v>
      </c>
      <c r="F165" s="59" t="s">
        <v>80</v>
      </c>
      <c r="G165" s="54">
        <f>550+50+35+15+100+100</f>
        <v>850</v>
      </c>
    </row>
    <row r="166" spans="1:7" ht="25.5">
      <c r="A166" s="8" t="s">
        <v>85</v>
      </c>
      <c r="B166" s="41">
        <v>907</v>
      </c>
      <c r="C166" s="59" t="s">
        <v>0</v>
      </c>
      <c r="D166" s="59" t="s">
        <v>3</v>
      </c>
      <c r="E166" s="59" t="s">
        <v>110</v>
      </c>
      <c r="F166" s="59" t="s">
        <v>84</v>
      </c>
      <c r="G166" s="54">
        <v>27.6</v>
      </c>
    </row>
    <row r="167" spans="1:7" ht="127.5">
      <c r="A167" s="8" t="s">
        <v>151</v>
      </c>
      <c r="B167" s="16">
        <v>907</v>
      </c>
      <c r="C167" s="59" t="s">
        <v>0</v>
      </c>
      <c r="D167" s="59" t="s">
        <v>3</v>
      </c>
      <c r="E167" s="59" t="s">
        <v>152</v>
      </c>
      <c r="F167" s="59"/>
      <c r="G167" s="54">
        <f>G168</f>
        <v>562.8</v>
      </c>
    </row>
    <row r="168" spans="1:7" ht="42" customHeight="1">
      <c r="A168" s="3" t="s">
        <v>104</v>
      </c>
      <c r="B168" s="41">
        <v>907</v>
      </c>
      <c r="C168" s="59" t="s">
        <v>0</v>
      </c>
      <c r="D168" s="59" t="s">
        <v>3</v>
      </c>
      <c r="E168" s="59" t="s">
        <v>152</v>
      </c>
      <c r="F168" s="59" t="s">
        <v>105</v>
      </c>
      <c r="G168" s="54">
        <v>562.8</v>
      </c>
    </row>
    <row r="169" spans="1:7" ht="42" customHeight="1">
      <c r="A169" s="8" t="s">
        <v>79</v>
      </c>
      <c r="B169" s="16">
        <v>907</v>
      </c>
      <c r="C169" s="53" t="s">
        <v>0</v>
      </c>
      <c r="D169" s="53" t="s">
        <v>3</v>
      </c>
      <c r="E169" s="59" t="s">
        <v>141</v>
      </c>
      <c r="F169" s="59" t="s">
        <v>80</v>
      </c>
      <c r="G169" s="54">
        <v>450</v>
      </c>
    </row>
    <row r="170" spans="1:7" ht="12.75">
      <c r="A170" s="30" t="s">
        <v>13</v>
      </c>
      <c r="B170" s="39">
        <v>907</v>
      </c>
      <c r="C170" s="55" t="s">
        <v>32</v>
      </c>
      <c r="D170" s="55" t="s">
        <v>32</v>
      </c>
      <c r="E170" s="55" t="s">
        <v>28</v>
      </c>
      <c r="F170" s="55" t="s">
        <v>28</v>
      </c>
      <c r="G170" s="56">
        <f>G171+G176</f>
        <v>433</v>
      </c>
    </row>
    <row r="171" spans="1:7" ht="12.75">
      <c r="A171" s="5" t="s">
        <v>40</v>
      </c>
      <c r="B171" s="40">
        <v>907</v>
      </c>
      <c r="C171" s="57" t="s">
        <v>32</v>
      </c>
      <c r="D171" s="57" t="s">
        <v>41</v>
      </c>
      <c r="E171" s="57" t="s">
        <v>28</v>
      </c>
      <c r="F171" s="57" t="s">
        <v>28</v>
      </c>
      <c r="G171" s="58">
        <f>G172</f>
        <v>233</v>
      </c>
    </row>
    <row r="172" spans="1:7" ht="12.75">
      <c r="A172" s="5" t="s">
        <v>121</v>
      </c>
      <c r="B172" s="52">
        <v>907</v>
      </c>
      <c r="C172" s="57" t="s">
        <v>32</v>
      </c>
      <c r="D172" s="57" t="s">
        <v>41</v>
      </c>
      <c r="E172" s="57" t="s">
        <v>70</v>
      </c>
      <c r="F172" s="57" t="s">
        <v>28</v>
      </c>
      <c r="G172" s="58">
        <f>SUM(G173)</f>
        <v>233</v>
      </c>
    </row>
    <row r="173" spans="1:7" ht="38.25">
      <c r="A173" s="3" t="s">
        <v>68</v>
      </c>
      <c r="B173" s="16">
        <v>907</v>
      </c>
      <c r="C173" s="59" t="s">
        <v>32</v>
      </c>
      <c r="D173" s="59" t="s">
        <v>41</v>
      </c>
      <c r="E173" s="59" t="s">
        <v>69</v>
      </c>
      <c r="F173" s="59"/>
      <c r="G173" s="54">
        <f>SUM(G174)</f>
        <v>233</v>
      </c>
    </row>
    <row r="174" spans="1:7" ht="25.5">
      <c r="A174" s="29" t="s">
        <v>112</v>
      </c>
      <c r="B174" s="41">
        <v>907</v>
      </c>
      <c r="C174" s="59" t="s">
        <v>32</v>
      </c>
      <c r="D174" s="59" t="s">
        <v>41</v>
      </c>
      <c r="E174" s="62" t="s">
        <v>113</v>
      </c>
      <c r="F174" s="59" t="s">
        <v>28</v>
      </c>
      <c r="G174" s="54">
        <f>G175</f>
        <v>233</v>
      </c>
    </row>
    <row r="175" spans="1:7" ht="38.25" customHeight="1">
      <c r="A175" s="8" t="s">
        <v>115</v>
      </c>
      <c r="B175" s="40">
        <v>907</v>
      </c>
      <c r="C175" s="59" t="s">
        <v>32</v>
      </c>
      <c r="D175" s="59" t="s">
        <v>41</v>
      </c>
      <c r="E175" s="62" t="s">
        <v>113</v>
      </c>
      <c r="F175" s="59" t="s">
        <v>114</v>
      </c>
      <c r="G175" s="54">
        <f>157+76</f>
        <v>233</v>
      </c>
    </row>
    <row r="176" spans="1:7" ht="25.5">
      <c r="A176" s="32" t="s">
        <v>65</v>
      </c>
      <c r="B176" s="39">
        <v>907</v>
      </c>
      <c r="C176" s="55" t="s">
        <v>32</v>
      </c>
      <c r="D176" s="55" t="s">
        <v>66</v>
      </c>
      <c r="E176" s="55" t="s">
        <v>28</v>
      </c>
      <c r="F176" s="55" t="s">
        <v>28</v>
      </c>
      <c r="G176" s="56">
        <f>G179</f>
        <v>200</v>
      </c>
    </row>
    <row r="177" spans="1:7" ht="12.75">
      <c r="A177" s="5" t="s">
        <v>121</v>
      </c>
      <c r="B177" s="40">
        <v>907</v>
      </c>
      <c r="C177" s="57" t="s">
        <v>32</v>
      </c>
      <c r="D177" s="57" t="s">
        <v>66</v>
      </c>
      <c r="E177" s="57" t="s">
        <v>70</v>
      </c>
      <c r="F177" s="57"/>
      <c r="G177" s="58">
        <f>SUM(G178)</f>
        <v>200</v>
      </c>
    </row>
    <row r="178" spans="1:7" ht="38.25">
      <c r="A178" s="3" t="s">
        <v>68</v>
      </c>
      <c r="B178" s="46">
        <v>907</v>
      </c>
      <c r="C178" s="59" t="s">
        <v>32</v>
      </c>
      <c r="D178" s="59" t="s">
        <v>66</v>
      </c>
      <c r="E178" s="59" t="s">
        <v>69</v>
      </c>
      <c r="F178" s="59"/>
      <c r="G178" s="54">
        <f>SUM(G179)</f>
        <v>200</v>
      </c>
    </row>
    <row r="179" spans="1:7" ht="25.5">
      <c r="A179" s="29" t="s">
        <v>112</v>
      </c>
      <c r="B179" s="46">
        <v>907</v>
      </c>
      <c r="C179" s="59" t="s">
        <v>32</v>
      </c>
      <c r="D179" s="59" t="s">
        <v>66</v>
      </c>
      <c r="E179" s="62" t="s">
        <v>113</v>
      </c>
      <c r="F179" s="59"/>
      <c r="G179" s="54">
        <f>G180</f>
        <v>200</v>
      </c>
    </row>
    <row r="180" spans="1:7" ht="12.75">
      <c r="A180" s="28" t="s">
        <v>117</v>
      </c>
      <c r="B180" s="16">
        <v>907</v>
      </c>
      <c r="C180" s="59" t="s">
        <v>32</v>
      </c>
      <c r="D180" s="59" t="s">
        <v>66</v>
      </c>
      <c r="E180" s="62" t="s">
        <v>113</v>
      </c>
      <c r="F180" s="59" t="s">
        <v>116</v>
      </c>
      <c r="G180" s="54">
        <v>200</v>
      </c>
    </row>
    <row r="181" spans="1:7" ht="12.75">
      <c r="A181" s="48" t="s">
        <v>2</v>
      </c>
      <c r="B181" s="42">
        <v>907</v>
      </c>
      <c r="C181" s="55" t="s">
        <v>33</v>
      </c>
      <c r="D181" s="55" t="s">
        <v>33</v>
      </c>
      <c r="E181" s="55" t="s">
        <v>28</v>
      </c>
      <c r="F181" s="55" t="s">
        <v>28</v>
      </c>
      <c r="G181" s="56">
        <f>G182</f>
        <v>750</v>
      </c>
    </row>
    <row r="182" spans="1:7" ht="25.5">
      <c r="A182" s="49" t="s">
        <v>53</v>
      </c>
      <c r="B182" s="43">
        <v>907</v>
      </c>
      <c r="C182" s="57" t="s">
        <v>33</v>
      </c>
      <c r="D182" s="57" t="s">
        <v>52</v>
      </c>
      <c r="E182" s="57" t="s">
        <v>28</v>
      </c>
      <c r="F182" s="57" t="s">
        <v>28</v>
      </c>
      <c r="G182" s="58">
        <f>SUM(G183)</f>
        <v>750</v>
      </c>
    </row>
    <row r="183" spans="1:7" ht="12.75">
      <c r="A183" s="5" t="s">
        <v>121</v>
      </c>
      <c r="B183" s="43">
        <v>907</v>
      </c>
      <c r="C183" s="57" t="s">
        <v>33</v>
      </c>
      <c r="D183" s="57" t="s">
        <v>52</v>
      </c>
      <c r="E183" s="57" t="s">
        <v>70</v>
      </c>
      <c r="F183" s="57" t="s">
        <v>28</v>
      </c>
      <c r="G183" s="58">
        <f>SUM(G184)</f>
        <v>750</v>
      </c>
    </row>
    <row r="184" spans="1:7" ht="38.25">
      <c r="A184" s="50" t="s">
        <v>68</v>
      </c>
      <c r="B184" s="16">
        <v>907</v>
      </c>
      <c r="C184" s="59" t="s">
        <v>33</v>
      </c>
      <c r="D184" s="59" t="s">
        <v>52</v>
      </c>
      <c r="E184" s="59" t="s">
        <v>69</v>
      </c>
      <c r="F184" s="59"/>
      <c r="G184" s="54">
        <f>SUM(G185)</f>
        <v>750</v>
      </c>
    </row>
    <row r="185" spans="1:7" ht="25.5">
      <c r="A185" s="29" t="s">
        <v>92</v>
      </c>
      <c r="B185" s="16">
        <v>907</v>
      </c>
      <c r="C185" s="59" t="s">
        <v>33</v>
      </c>
      <c r="D185" s="59" t="s">
        <v>52</v>
      </c>
      <c r="E185" s="62" t="s">
        <v>93</v>
      </c>
      <c r="F185" s="59"/>
      <c r="G185" s="54">
        <f>SUM(G186)</f>
        <v>750</v>
      </c>
    </row>
    <row r="186" spans="1:7" ht="38.25">
      <c r="A186" s="29" t="s">
        <v>94</v>
      </c>
      <c r="B186" s="16">
        <v>907</v>
      </c>
      <c r="C186" s="66" t="s">
        <v>33</v>
      </c>
      <c r="D186" s="66" t="s">
        <v>52</v>
      </c>
      <c r="E186" s="67" t="s">
        <v>95</v>
      </c>
      <c r="F186" s="68"/>
      <c r="G186" s="69">
        <f>SUM(G187)</f>
        <v>750</v>
      </c>
    </row>
    <row r="187" spans="1:7" ht="37.5" customHeight="1">
      <c r="A187" s="51" t="s">
        <v>79</v>
      </c>
      <c r="B187" s="16">
        <v>907</v>
      </c>
      <c r="C187" s="59" t="s">
        <v>33</v>
      </c>
      <c r="D187" s="59" t="s">
        <v>52</v>
      </c>
      <c r="E187" s="70" t="s">
        <v>95</v>
      </c>
      <c r="F187" s="59" t="s">
        <v>80</v>
      </c>
      <c r="G187" s="54">
        <v>750</v>
      </c>
    </row>
  </sheetData>
  <mergeCells count="5">
    <mergeCell ref="E4:G4"/>
    <mergeCell ref="E5:G5"/>
    <mergeCell ref="A7:G7"/>
    <mergeCell ref="A9:G9"/>
    <mergeCell ref="A8:G8"/>
  </mergeCells>
  <printOptions/>
  <pageMargins left="0.74" right="0.21" top="0.16" bottom="0.17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4"/>
  <sheetViews>
    <sheetView workbookViewId="0" topLeftCell="A2">
      <selection activeCell="J8" sqref="J8"/>
    </sheetView>
  </sheetViews>
  <sheetFormatPr defaultColWidth="9.140625" defaultRowHeight="12.75"/>
  <cols>
    <col min="1" max="1" width="38.8515625" style="2" customWidth="1"/>
    <col min="2" max="2" width="9.140625" style="11" customWidth="1"/>
    <col min="3" max="3" width="10.57421875" style="11" customWidth="1"/>
    <col min="4" max="5" width="9.140625" style="11" customWidth="1"/>
    <col min="6" max="6" width="16.7109375" style="11" customWidth="1"/>
    <col min="7" max="16384" width="9.140625" style="2" customWidth="1"/>
  </cols>
  <sheetData>
    <row r="3" ht="12.75">
      <c r="F3" s="11" t="s">
        <v>23</v>
      </c>
    </row>
    <row r="4" spans="5:6" ht="12.75" customHeight="1">
      <c r="E4" s="85" t="s">
        <v>18</v>
      </c>
      <c r="F4" s="85"/>
    </row>
    <row r="5" spans="4:6" ht="12.75" customHeight="1">
      <c r="D5" s="85" t="s">
        <v>159</v>
      </c>
      <c r="E5" s="85"/>
      <c r="F5" s="85"/>
    </row>
    <row r="6" ht="12.75">
      <c r="F6" s="11" t="s">
        <v>160</v>
      </c>
    </row>
    <row r="7" spans="1:6" ht="12.75">
      <c r="A7" s="87" t="s">
        <v>8</v>
      </c>
      <c r="B7" s="87"/>
      <c r="C7" s="87"/>
      <c r="D7" s="87"/>
      <c r="E7" s="87"/>
      <c r="F7" s="87"/>
    </row>
    <row r="8" spans="1:6" s="21" customFormat="1" ht="39" customHeight="1">
      <c r="A8" s="88" t="s">
        <v>59</v>
      </c>
      <c r="B8" s="88"/>
      <c r="C8" s="88"/>
      <c r="D8" s="88"/>
      <c r="E8" s="88"/>
      <c r="F8" s="88"/>
    </row>
    <row r="10" spans="1:6" ht="25.5">
      <c r="A10" s="14" t="s">
        <v>15</v>
      </c>
      <c r="B10" s="9" t="s">
        <v>24</v>
      </c>
      <c r="C10" s="9" t="s">
        <v>25</v>
      </c>
      <c r="D10" s="9" t="s">
        <v>26</v>
      </c>
      <c r="E10" s="9" t="s">
        <v>27</v>
      </c>
      <c r="F10" s="22" t="s">
        <v>51</v>
      </c>
    </row>
    <row r="11" spans="1:6" s="24" customFormat="1" ht="12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</row>
    <row r="12" spans="1:6" ht="12.75">
      <c r="A12" s="71" t="s">
        <v>7</v>
      </c>
      <c r="B12" s="55" t="s">
        <v>28</v>
      </c>
      <c r="C12" s="55" t="s">
        <v>28</v>
      </c>
      <c r="D12" s="55" t="s">
        <v>28</v>
      </c>
      <c r="E12" s="55" t="s">
        <v>28</v>
      </c>
      <c r="F12" s="72">
        <f>F13+F61+F68+F85+F107+F145+F178+F167</f>
        <v>36297.45</v>
      </c>
    </row>
    <row r="13" spans="1:6" ht="12.75">
      <c r="A13" s="30" t="s">
        <v>16</v>
      </c>
      <c r="B13" s="31" t="s">
        <v>29</v>
      </c>
      <c r="C13" s="31" t="s">
        <v>29</v>
      </c>
      <c r="D13" s="31" t="s">
        <v>28</v>
      </c>
      <c r="E13" s="31" t="s">
        <v>28</v>
      </c>
      <c r="F13" s="34">
        <f>F14+F21+F32+F49+F54</f>
        <v>12799.6</v>
      </c>
    </row>
    <row r="14" spans="1:6" ht="51">
      <c r="A14" s="30" t="s">
        <v>60</v>
      </c>
      <c r="B14" s="31" t="s">
        <v>29</v>
      </c>
      <c r="C14" s="31" t="s">
        <v>42</v>
      </c>
      <c r="D14" s="31"/>
      <c r="E14" s="31"/>
      <c r="F14" s="34">
        <f>SUM(F15)</f>
        <v>533.5</v>
      </c>
    </row>
    <row r="15" spans="1:6" s="17" customFormat="1" ht="15" customHeight="1">
      <c r="A15" s="5" t="s">
        <v>121</v>
      </c>
      <c r="B15" s="12" t="s">
        <v>29</v>
      </c>
      <c r="C15" s="12" t="s">
        <v>42</v>
      </c>
      <c r="D15" s="12" t="s">
        <v>70</v>
      </c>
      <c r="E15" s="12" t="s">
        <v>28</v>
      </c>
      <c r="F15" s="36">
        <f>SUM(F16)</f>
        <v>533.5</v>
      </c>
    </row>
    <row r="16" spans="1:6" ht="38.25">
      <c r="A16" s="3" t="s">
        <v>68</v>
      </c>
      <c r="B16" s="13" t="s">
        <v>29</v>
      </c>
      <c r="C16" s="13" t="s">
        <v>42</v>
      </c>
      <c r="D16" s="13" t="s">
        <v>69</v>
      </c>
      <c r="E16" s="13"/>
      <c r="F16" s="35">
        <f>SUM(F17)</f>
        <v>533.5</v>
      </c>
    </row>
    <row r="17" spans="1:6" ht="25.5">
      <c r="A17" s="3" t="s">
        <v>71</v>
      </c>
      <c r="B17" s="13" t="s">
        <v>29</v>
      </c>
      <c r="C17" s="13" t="s">
        <v>42</v>
      </c>
      <c r="D17" s="13" t="s">
        <v>72</v>
      </c>
      <c r="E17" s="13"/>
      <c r="F17" s="35">
        <f>SUM(F18)</f>
        <v>533.5</v>
      </c>
    </row>
    <row r="18" spans="1:6" ht="38.25">
      <c r="A18" s="3" t="s">
        <v>73</v>
      </c>
      <c r="B18" s="13" t="s">
        <v>29</v>
      </c>
      <c r="C18" s="13" t="s">
        <v>42</v>
      </c>
      <c r="D18" s="13" t="s">
        <v>74</v>
      </c>
      <c r="E18" s="13"/>
      <c r="F18" s="35">
        <f>SUM(F19:F20)</f>
        <v>533.5</v>
      </c>
    </row>
    <row r="19" spans="1:6" ht="38.25">
      <c r="A19" s="8" t="s">
        <v>76</v>
      </c>
      <c r="B19" s="59" t="s">
        <v>29</v>
      </c>
      <c r="C19" s="59" t="s">
        <v>42</v>
      </c>
      <c r="D19" s="59" t="s">
        <v>74</v>
      </c>
      <c r="E19" s="59" t="s">
        <v>75</v>
      </c>
      <c r="F19" s="54">
        <f>620-90</f>
        <v>530</v>
      </c>
    </row>
    <row r="20" spans="1:6" ht="37.5" customHeight="1">
      <c r="A20" s="8" t="s">
        <v>77</v>
      </c>
      <c r="B20" s="59" t="s">
        <v>29</v>
      </c>
      <c r="C20" s="59" t="s">
        <v>42</v>
      </c>
      <c r="D20" s="59" t="s">
        <v>74</v>
      </c>
      <c r="E20" s="59" t="s">
        <v>78</v>
      </c>
      <c r="F20" s="54">
        <f>30-26.5</f>
        <v>3.5</v>
      </c>
    </row>
    <row r="21" spans="1:6" ht="63.75">
      <c r="A21" s="30" t="s">
        <v>49</v>
      </c>
      <c r="B21" s="31" t="s">
        <v>29</v>
      </c>
      <c r="C21" s="31" t="s">
        <v>50</v>
      </c>
      <c r="D21" s="31"/>
      <c r="E21" s="31"/>
      <c r="F21" s="34">
        <f>SUM(F22)</f>
        <v>596.5</v>
      </c>
    </row>
    <row r="22" spans="1:6" s="17" customFormat="1" ht="15.75" customHeight="1">
      <c r="A22" s="5" t="s">
        <v>121</v>
      </c>
      <c r="B22" s="12" t="s">
        <v>29</v>
      </c>
      <c r="C22" s="12" t="s">
        <v>50</v>
      </c>
      <c r="D22" s="12" t="s">
        <v>70</v>
      </c>
      <c r="E22" s="12"/>
      <c r="F22" s="36">
        <f>SUM(F23)</f>
        <v>596.5</v>
      </c>
    </row>
    <row r="23" spans="1:6" ht="38.25">
      <c r="A23" s="3" t="s">
        <v>68</v>
      </c>
      <c r="B23" s="13" t="s">
        <v>29</v>
      </c>
      <c r="C23" s="13" t="s">
        <v>50</v>
      </c>
      <c r="D23" s="13" t="s">
        <v>69</v>
      </c>
      <c r="E23" s="13"/>
      <c r="F23" s="35">
        <f>SUM(F24)+F30</f>
        <v>596.5</v>
      </c>
    </row>
    <row r="24" spans="1:6" ht="25.5">
      <c r="A24" s="3" t="s">
        <v>71</v>
      </c>
      <c r="B24" s="15" t="s">
        <v>29</v>
      </c>
      <c r="C24" s="15" t="s">
        <v>50</v>
      </c>
      <c r="D24" s="15" t="s">
        <v>72</v>
      </c>
      <c r="E24" s="15"/>
      <c r="F24" s="37">
        <f>SUM(F25:F26)</f>
        <v>576.5</v>
      </c>
    </row>
    <row r="25" spans="1:6" ht="35.25" customHeight="1">
      <c r="A25" s="8" t="s">
        <v>77</v>
      </c>
      <c r="B25" s="53" t="s">
        <v>29</v>
      </c>
      <c r="C25" s="53" t="s">
        <v>50</v>
      </c>
      <c r="D25" s="53" t="s">
        <v>72</v>
      </c>
      <c r="E25" s="53" t="s">
        <v>78</v>
      </c>
      <c r="F25" s="54">
        <f>SUM(F28)</f>
        <v>568.2</v>
      </c>
    </row>
    <row r="26" spans="1:6" ht="38.25">
      <c r="A26" s="8" t="s">
        <v>79</v>
      </c>
      <c r="B26" s="53" t="s">
        <v>29</v>
      </c>
      <c r="C26" s="53" t="s">
        <v>50</v>
      </c>
      <c r="D26" s="53" t="s">
        <v>72</v>
      </c>
      <c r="E26" s="53" t="s">
        <v>80</v>
      </c>
      <c r="F26" s="54">
        <f>SUM(F29)</f>
        <v>8.3</v>
      </c>
    </row>
    <row r="27" spans="1:6" ht="38.25">
      <c r="A27" s="8" t="s">
        <v>81</v>
      </c>
      <c r="B27" s="53" t="s">
        <v>29</v>
      </c>
      <c r="C27" s="53" t="s">
        <v>50</v>
      </c>
      <c r="D27" s="53" t="s">
        <v>72</v>
      </c>
      <c r="E27" s="53"/>
      <c r="F27" s="54">
        <f>SUM(F28:F29)</f>
        <v>576.5</v>
      </c>
    </row>
    <row r="28" spans="1:6" ht="37.5" customHeight="1">
      <c r="A28" s="8" t="s">
        <v>77</v>
      </c>
      <c r="B28" s="53" t="s">
        <v>29</v>
      </c>
      <c r="C28" s="53" t="s">
        <v>50</v>
      </c>
      <c r="D28" s="53" t="s">
        <v>72</v>
      </c>
      <c r="E28" s="53" t="s">
        <v>78</v>
      </c>
      <c r="F28" s="54">
        <f>400+26.5+50+91.7</f>
        <v>568.2</v>
      </c>
    </row>
    <row r="29" spans="1:6" ht="39.75" customHeight="1">
      <c r="A29" s="8" t="s">
        <v>79</v>
      </c>
      <c r="B29" s="53" t="s">
        <v>29</v>
      </c>
      <c r="C29" s="53" t="s">
        <v>50</v>
      </c>
      <c r="D29" s="53" t="s">
        <v>72</v>
      </c>
      <c r="E29" s="53" t="s">
        <v>80</v>
      </c>
      <c r="F29" s="54">
        <f>10-1.7</f>
        <v>8.3</v>
      </c>
    </row>
    <row r="30" spans="1:6" ht="60.75" customHeight="1">
      <c r="A30" s="8" t="s">
        <v>123</v>
      </c>
      <c r="B30" s="53" t="s">
        <v>29</v>
      </c>
      <c r="C30" s="53" t="s">
        <v>50</v>
      </c>
      <c r="D30" s="53" t="s">
        <v>122</v>
      </c>
      <c r="E30" s="53"/>
      <c r="F30" s="56">
        <f>F31</f>
        <v>20</v>
      </c>
    </row>
    <row r="31" spans="1:6" ht="33" customHeight="1">
      <c r="A31" s="8" t="s">
        <v>22</v>
      </c>
      <c r="B31" s="53" t="s">
        <v>29</v>
      </c>
      <c r="C31" s="53" t="s">
        <v>50</v>
      </c>
      <c r="D31" s="53" t="s">
        <v>122</v>
      </c>
      <c r="E31" s="53" t="s">
        <v>54</v>
      </c>
      <c r="F31" s="54">
        <v>20</v>
      </c>
    </row>
    <row r="32" spans="1:6" ht="76.5">
      <c r="A32" s="25" t="s">
        <v>30</v>
      </c>
      <c r="B32" s="55" t="s">
        <v>29</v>
      </c>
      <c r="C32" s="55" t="s">
        <v>31</v>
      </c>
      <c r="D32" s="55" t="s">
        <v>28</v>
      </c>
      <c r="E32" s="55" t="s">
        <v>28</v>
      </c>
      <c r="F32" s="56">
        <f>SUM(F33)</f>
        <v>10806.6</v>
      </c>
    </row>
    <row r="33" spans="1:6" s="17" customFormat="1" ht="17.25" customHeight="1">
      <c r="A33" s="5" t="s">
        <v>121</v>
      </c>
      <c r="B33" s="57" t="s">
        <v>29</v>
      </c>
      <c r="C33" s="57" t="s">
        <v>31</v>
      </c>
      <c r="D33" s="57" t="s">
        <v>70</v>
      </c>
      <c r="E33" s="57" t="s">
        <v>28</v>
      </c>
      <c r="F33" s="58">
        <f>SUM(F34)</f>
        <v>10806.6</v>
      </c>
    </row>
    <row r="34" spans="1:6" ht="42" customHeight="1">
      <c r="A34" s="8" t="s">
        <v>68</v>
      </c>
      <c r="B34" s="59" t="s">
        <v>29</v>
      </c>
      <c r="C34" s="59" t="s">
        <v>31</v>
      </c>
      <c r="D34" s="53" t="s">
        <v>69</v>
      </c>
      <c r="E34" s="59"/>
      <c r="F34" s="54">
        <f>SUM(F35+F44+F41+F47)</f>
        <v>10806.6</v>
      </c>
    </row>
    <row r="35" spans="1:6" ht="29.25" customHeight="1">
      <c r="A35" s="8" t="s">
        <v>71</v>
      </c>
      <c r="B35" s="59" t="s">
        <v>29</v>
      </c>
      <c r="C35" s="59" t="s">
        <v>31</v>
      </c>
      <c r="D35" s="53" t="s">
        <v>72</v>
      </c>
      <c r="E35" s="59"/>
      <c r="F35" s="54">
        <f>SUM(F36:F40)</f>
        <v>9683.6</v>
      </c>
    </row>
    <row r="36" spans="1:6" ht="41.25" customHeight="1">
      <c r="A36" s="8" t="s">
        <v>76</v>
      </c>
      <c r="B36" s="59" t="s">
        <v>29</v>
      </c>
      <c r="C36" s="59" t="s">
        <v>31</v>
      </c>
      <c r="D36" s="53" t="s">
        <v>72</v>
      </c>
      <c r="E36" s="59" t="s">
        <v>75</v>
      </c>
      <c r="F36" s="54">
        <f>6800+100+250+150-544.4</f>
        <v>6755.6</v>
      </c>
    </row>
    <row r="37" spans="1:6" ht="42.75" customHeight="1">
      <c r="A37" s="8" t="s">
        <v>77</v>
      </c>
      <c r="B37" s="59" t="s">
        <v>29</v>
      </c>
      <c r="C37" s="59" t="s">
        <v>31</v>
      </c>
      <c r="D37" s="53" t="s">
        <v>72</v>
      </c>
      <c r="E37" s="59" t="s">
        <v>78</v>
      </c>
      <c r="F37" s="54">
        <f>227.8-13</f>
        <v>214.8</v>
      </c>
    </row>
    <row r="38" spans="1:6" ht="37.5" customHeight="1">
      <c r="A38" s="8" t="s">
        <v>83</v>
      </c>
      <c r="B38" s="59" t="s">
        <v>29</v>
      </c>
      <c r="C38" s="59" t="s">
        <v>31</v>
      </c>
      <c r="D38" s="53" t="s">
        <v>72</v>
      </c>
      <c r="E38" s="59" t="s">
        <v>82</v>
      </c>
      <c r="F38" s="54">
        <v>232</v>
      </c>
    </row>
    <row r="39" spans="1:6" ht="39" customHeight="1">
      <c r="A39" s="8" t="s">
        <v>79</v>
      </c>
      <c r="B39" s="59" t="s">
        <v>29</v>
      </c>
      <c r="C39" s="59" t="s">
        <v>31</v>
      </c>
      <c r="D39" s="53" t="s">
        <v>72</v>
      </c>
      <c r="E39" s="59" t="s">
        <v>80</v>
      </c>
      <c r="F39" s="54">
        <f>2521.2-70</f>
        <v>2451.2</v>
      </c>
    </row>
    <row r="40" spans="1:6" ht="26.25" customHeight="1">
      <c r="A40" s="8" t="s">
        <v>85</v>
      </c>
      <c r="B40" s="59" t="s">
        <v>29</v>
      </c>
      <c r="C40" s="59" t="s">
        <v>31</v>
      </c>
      <c r="D40" s="53" t="s">
        <v>72</v>
      </c>
      <c r="E40" s="59" t="s">
        <v>84</v>
      </c>
      <c r="F40" s="54">
        <f>100-70</f>
        <v>30</v>
      </c>
    </row>
    <row r="41" spans="1:6" s="17" customFormat="1" ht="38.25">
      <c r="A41" s="6" t="s">
        <v>73</v>
      </c>
      <c r="B41" s="57" t="s">
        <v>29</v>
      </c>
      <c r="C41" s="57" t="s">
        <v>31</v>
      </c>
      <c r="D41" s="57" t="s">
        <v>74</v>
      </c>
      <c r="E41" s="57" t="s">
        <v>28</v>
      </c>
      <c r="F41" s="58">
        <f>SUM(F42:F43)</f>
        <v>1053</v>
      </c>
    </row>
    <row r="42" spans="1:6" ht="38.25">
      <c r="A42" s="8" t="s">
        <v>76</v>
      </c>
      <c r="B42" s="59" t="s">
        <v>29</v>
      </c>
      <c r="C42" s="59" t="s">
        <v>31</v>
      </c>
      <c r="D42" s="53" t="s">
        <v>74</v>
      </c>
      <c r="E42" s="59" t="s">
        <v>75</v>
      </c>
      <c r="F42" s="54">
        <f>1003+35+15</f>
        <v>1053</v>
      </c>
    </row>
    <row r="43" spans="1:6" s="20" customFormat="1" ht="40.5" customHeight="1">
      <c r="A43" s="8" t="s">
        <v>77</v>
      </c>
      <c r="B43" s="59" t="s">
        <v>29</v>
      </c>
      <c r="C43" s="59" t="s">
        <v>31</v>
      </c>
      <c r="D43" s="53" t="s">
        <v>74</v>
      </c>
      <c r="E43" s="59" t="s">
        <v>78</v>
      </c>
      <c r="F43" s="54">
        <f>50-50</f>
        <v>0</v>
      </c>
    </row>
    <row r="44" spans="1:6" s="20" customFormat="1" ht="30" customHeight="1">
      <c r="A44" s="6" t="s">
        <v>87</v>
      </c>
      <c r="B44" s="57" t="s">
        <v>29</v>
      </c>
      <c r="C44" s="57" t="s">
        <v>31</v>
      </c>
      <c r="D44" s="57" t="s">
        <v>86</v>
      </c>
      <c r="E44" s="57"/>
      <c r="F44" s="58">
        <f>SUM(F45)</f>
        <v>69</v>
      </c>
    </row>
    <row r="45" spans="1:6" s="20" customFormat="1" ht="26.25" customHeight="1">
      <c r="A45" s="6" t="s">
        <v>89</v>
      </c>
      <c r="B45" s="57" t="s">
        <v>29</v>
      </c>
      <c r="C45" s="57" t="s">
        <v>31</v>
      </c>
      <c r="D45" s="57" t="s">
        <v>88</v>
      </c>
      <c r="E45" s="57"/>
      <c r="F45" s="58">
        <f>SUM(F46)</f>
        <v>69</v>
      </c>
    </row>
    <row r="46" spans="1:6" s="20" customFormat="1" ht="18" customHeight="1">
      <c r="A46" s="8" t="s">
        <v>22</v>
      </c>
      <c r="B46" s="59" t="s">
        <v>29</v>
      </c>
      <c r="C46" s="59" t="s">
        <v>31</v>
      </c>
      <c r="D46" s="59" t="s">
        <v>88</v>
      </c>
      <c r="E46" s="59" t="s">
        <v>54</v>
      </c>
      <c r="F46" s="54">
        <v>69</v>
      </c>
    </row>
    <row r="47" spans="1:6" s="17" customFormat="1" ht="38.25">
      <c r="A47" s="6" t="s">
        <v>58</v>
      </c>
      <c r="B47" s="60" t="s">
        <v>29</v>
      </c>
      <c r="C47" s="60" t="s">
        <v>31</v>
      </c>
      <c r="D47" s="60" t="s">
        <v>119</v>
      </c>
      <c r="E47" s="60"/>
      <c r="F47" s="58">
        <f>F48</f>
        <v>1</v>
      </c>
    </row>
    <row r="48" spans="1:6" ht="38.25">
      <c r="A48" s="8" t="s">
        <v>79</v>
      </c>
      <c r="B48" s="53" t="s">
        <v>29</v>
      </c>
      <c r="C48" s="53" t="s">
        <v>31</v>
      </c>
      <c r="D48" s="53" t="s">
        <v>119</v>
      </c>
      <c r="E48" s="53" t="s">
        <v>80</v>
      </c>
      <c r="F48" s="54">
        <v>1</v>
      </c>
    </row>
    <row r="49" spans="1:6" s="20" customFormat="1" ht="25.5">
      <c r="A49" s="25" t="s">
        <v>91</v>
      </c>
      <c r="B49" s="61" t="s">
        <v>29</v>
      </c>
      <c r="C49" s="61" t="s">
        <v>90</v>
      </c>
      <c r="D49" s="61"/>
      <c r="E49" s="61"/>
      <c r="F49" s="56">
        <f>SUM(F50)</f>
        <v>213</v>
      </c>
    </row>
    <row r="50" spans="1:6" s="17" customFormat="1" ht="15" customHeight="1">
      <c r="A50" s="5" t="s">
        <v>121</v>
      </c>
      <c r="B50" s="60" t="s">
        <v>29</v>
      </c>
      <c r="C50" s="60" t="s">
        <v>90</v>
      </c>
      <c r="D50" s="57" t="s">
        <v>70</v>
      </c>
      <c r="E50" s="60"/>
      <c r="F50" s="58">
        <f>SUM(F51)</f>
        <v>213</v>
      </c>
    </row>
    <row r="51" spans="1:6" ht="38.25">
      <c r="A51" s="3" t="s">
        <v>68</v>
      </c>
      <c r="B51" s="53" t="s">
        <v>29</v>
      </c>
      <c r="C51" s="53" t="s">
        <v>90</v>
      </c>
      <c r="D51" s="59" t="s">
        <v>69</v>
      </c>
      <c r="E51" s="53"/>
      <c r="F51" s="54">
        <f>SUM(F52)</f>
        <v>213</v>
      </c>
    </row>
    <row r="52" spans="1:6" ht="12.75">
      <c r="A52" s="8" t="s">
        <v>153</v>
      </c>
      <c r="B52" s="53" t="s">
        <v>29</v>
      </c>
      <c r="C52" s="53" t="s">
        <v>90</v>
      </c>
      <c r="D52" s="53" t="s">
        <v>72</v>
      </c>
      <c r="E52" s="53"/>
      <c r="F52" s="54">
        <f>SUM(F53)</f>
        <v>213</v>
      </c>
    </row>
    <row r="53" spans="1:6" ht="38.25">
      <c r="A53" s="8" t="s">
        <v>79</v>
      </c>
      <c r="B53" s="53" t="s">
        <v>29</v>
      </c>
      <c r="C53" s="53" t="s">
        <v>90</v>
      </c>
      <c r="D53" s="53" t="s">
        <v>72</v>
      </c>
      <c r="E53" s="53" t="s">
        <v>80</v>
      </c>
      <c r="F53" s="54">
        <f>163+15+35</f>
        <v>213</v>
      </c>
    </row>
    <row r="54" spans="1:6" s="20" customFormat="1" ht="16.5" customHeight="1">
      <c r="A54" s="25" t="s">
        <v>126</v>
      </c>
      <c r="B54" s="61" t="s">
        <v>29</v>
      </c>
      <c r="C54" s="61" t="s">
        <v>127</v>
      </c>
      <c r="D54" s="61"/>
      <c r="E54" s="61"/>
      <c r="F54" s="56">
        <f>SUM(F56)</f>
        <v>650</v>
      </c>
    </row>
    <row r="55" spans="1:6" s="17" customFormat="1" ht="15" customHeight="1">
      <c r="A55" s="5" t="s">
        <v>121</v>
      </c>
      <c r="B55" s="60" t="s">
        <v>29</v>
      </c>
      <c r="C55" s="60" t="s">
        <v>127</v>
      </c>
      <c r="D55" s="57" t="s">
        <v>70</v>
      </c>
      <c r="E55" s="60"/>
      <c r="F55" s="58">
        <f>SUM(F56)</f>
        <v>650</v>
      </c>
    </row>
    <row r="56" spans="1:6" ht="38.25">
      <c r="A56" s="3" t="s">
        <v>68</v>
      </c>
      <c r="B56" s="53" t="s">
        <v>29</v>
      </c>
      <c r="C56" s="53" t="s">
        <v>127</v>
      </c>
      <c r="D56" s="59" t="s">
        <v>69</v>
      </c>
      <c r="E56" s="53"/>
      <c r="F56" s="54">
        <f>F57+F59</f>
        <v>650</v>
      </c>
    </row>
    <row r="57" spans="1:6" ht="12.75">
      <c r="A57" s="8" t="s">
        <v>135</v>
      </c>
      <c r="B57" s="53" t="s">
        <v>29</v>
      </c>
      <c r="C57" s="53" t="s">
        <v>127</v>
      </c>
      <c r="D57" s="53" t="s">
        <v>134</v>
      </c>
      <c r="E57" s="53"/>
      <c r="F57" s="54">
        <f>F58</f>
        <v>100</v>
      </c>
    </row>
    <row r="58" spans="1:6" ht="25.5">
      <c r="A58" s="8" t="s">
        <v>85</v>
      </c>
      <c r="B58" s="53" t="s">
        <v>29</v>
      </c>
      <c r="C58" s="53" t="s">
        <v>127</v>
      </c>
      <c r="D58" s="53" t="s">
        <v>134</v>
      </c>
      <c r="E58" s="53" t="s">
        <v>84</v>
      </c>
      <c r="F58" s="54">
        <v>100</v>
      </c>
    </row>
    <row r="59" spans="1:6" ht="38.25">
      <c r="A59" s="8" t="s">
        <v>147</v>
      </c>
      <c r="B59" s="53" t="s">
        <v>29</v>
      </c>
      <c r="C59" s="53" t="s">
        <v>127</v>
      </c>
      <c r="D59" s="53" t="s">
        <v>146</v>
      </c>
      <c r="E59" s="53"/>
      <c r="F59" s="54">
        <f>F60</f>
        <v>550</v>
      </c>
    </row>
    <row r="60" spans="1:6" ht="25.5">
      <c r="A60" s="8" t="s">
        <v>85</v>
      </c>
      <c r="B60" s="53" t="s">
        <v>29</v>
      </c>
      <c r="C60" s="53" t="s">
        <v>127</v>
      </c>
      <c r="D60" s="53" t="s">
        <v>146</v>
      </c>
      <c r="E60" s="53" t="s">
        <v>84</v>
      </c>
      <c r="F60" s="54">
        <v>550</v>
      </c>
    </row>
    <row r="61" spans="1:6" ht="12.75">
      <c r="A61" s="25" t="s">
        <v>19</v>
      </c>
      <c r="B61" s="55" t="s">
        <v>4</v>
      </c>
      <c r="C61" s="55" t="s">
        <v>4</v>
      </c>
      <c r="D61" s="55" t="s">
        <v>28</v>
      </c>
      <c r="E61" s="55" t="s">
        <v>28</v>
      </c>
      <c r="F61" s="56">
        <f>F62</f>
        <v>298.6</v>
      </c>
    </row>
    <row r="62" spans="1:6" ht="25.5">
      <c r="A62" s="25" t="s">
        <v>43</v>
      </c>
      <c r="B62" s="55" t="s">
        <v>4</v>
      </c>
      <c r="C62" s="55" t="s">
        <v>44</v>
      </c>
      <c r="D62" s="55" t="s">
        <v>28</v>
      </c>
      <c r="E62" s="55" t="s">
        <v>28</v>
      </c>
      <c r="F62" s="56">
        <f>F63</f>
        <v>298.6</v>
      </c>
    </row>
    <row r="63" spans="1:6" s="17" customFormat="1" ht="12.75">
      <c r="A63" s="5" t="s">
        <v>121</v>
      </c>
      <c r="B63" s="57" t="s">
        <v>4</v>
      </c>
      <c r="C63" s="57" t="s">
        <v>44</v>
      </c>
      <c r="D63" s="57" t="s">
        <v>70</v>
      </c>
      <c r="E63" s="57" t="s">
        <v>28</v>
      </c>
      <c r="F63" s="58">
        <f>F64</f>
        <v>298.6</v>
      </c>
    </row>
    <row r="64" spans="1:6" ht="38.25">
      <c r="A64" s="3" t="s">
        <v>68</v>
      </c>
      <c r="B64" s="59" t="s">
        <v>4</v>
      </c>
      <c r="C64" s="59" t="s">
        <v>44</v>
      </c>
      <c r="D64" s="59" t="s">
        <v>69</v>
      </c>
      <c r="E64" s="59" t="s">
        <v>28</v>
      </c>
      <c r="F64" s="54">
        <f>F65</f>
        <v>298.6</v>
      </c>
    </row>
    <row r="65" spans="1:6" ht="38.25">
      <c r="A65" s="8" t="s">
        <v>45</v>
      </c>
      <c r="B65" s="53" t="s">
        <v>4</v>
      </c>
      <c r="C65" s="53" t="s">
        <v>44</v>
      </c>
      <c r="D65" s="53" t="s">
        <v>120</v>
      </c>
      <c r="E65" s="53"/>
      <c r="F65" s="54">
        <f>SUM(F66:F67)</f>
        <v>298.6</v>
      </c>
    </row>
    <row r="66" spans="1:6" ht="38.25">
      <c r="A66" s="8" t="s">
        <v>76</v>
      </c>
      <c r="B66" s="53" t="s">
        <v>4</v>
      </c>
      <c r="C66" s="53" t="s">
        <v>44</v>
      </c>
      <c r="D66" s="53" t="s">
        <v>120</v>
      </c>
      <c r="E66" s="53" t="s">
        <v>75</v>
      </c>
      <c r="F66" s="54">
        <v>273</v>
      </c>
    </row>
    <row r="67" spans="1:6" ht="38.25">
      <c r="A67" s="8" t="s">
        <v>79</v>
      </c>
      <c r="B67" s="59" t="s">
        <v>4</v>
      </c>
      <c r="C67" s="59" t="s">
        <v>44</v>
      </c>
      <c r="D67" s="59" t="s">
        <v>120</v>
      </c>
      <c r="E67" s="59" t="s">
        <v>80</v>
      </c>
      <c r="F67" s="54">
        <v>25.6</v>
      </c>
    </row>
    <row r="68" spans="1:6" ht="25.5">
      <c r="A68" s="30" t="s">
        <v>21</v>
      </c>
      <c r="B68" s="55" t="s">
        <v>5</v>
      </c>
      <c r="C68" s="55" t="s">
        <v>5</v>
      </c>
      <c r="D68" s="55" t="s">
        <v>28</v>
      </c>
      <c r="E68" s="55" t="s">
        <v>28</v>
      </c>
      <c r="F68" s="56">
        <f>F69+F79</f>
        <v>277.55</v>
      </c>
    </row>
    <row r="69" spans="1:6" ht="51" customHeight="1">
      <c r="A69" s="30" t="s">
        <v>61</v>
      </c>
      <c r="B69" s="55" t="s">
        <v>5</v>
      </c>
      <c r="C69" s="55" t="s">
        <v>6</v>
      </c>
      <c r="D69" s="55" t="s">
        <v>28</v>
      </c>
      <c r="E69" s="55" t="s">
        <v>28</v>
      </c>
      <c r="F69" s="56">
        <f>F70</f>
        <v>177.55</v>
      </c>
    </row>
    <row r="70" spans="1:6" s="17" customFormat="1" ht="15" customHeight="1">
      <c r="A70" s="5" t="s">
        <v>121</v>
      </c>
      <c r="B70" s="57" t="s">
        <v>5</v>
      </c>
      <c r="C70" s="57" t="s">
        <v>6</v>
      </c>
      <c r="D70" s="57" t="s">
        <v>70</v>
      </c>
      <c r="E70" s="57" t="s">
        <v>28</v>
      </c>
      <c r="F70" s="58">
        <f>SUM(F71)</f>
        <v>177.55</v>
      </c>
    </row>
    <row r="71" spans="1:6" ht="38.25">
      <c r="A71" s="3" t="s">
        <v>68</v>
      </c>
      <c r="B71" s="59" t="s">
        <v>5</v>
      </c>
      <c r="C71" s="59" t="s">
        <v>6</v>
      </c>
      <c r="D71" s="59" t="s">
        <v>69</v>
      </c>
      <c r="E71" s="59"/>
      <c r="F71" s="54">
        <f>F72+F74+F77</f>
        <v>177.55</v>
      </c>
    </row>
    <row r="72" spans="1:6" ht="127.5">
      <c r="A72" s="3" t="s">
        <v>136</v>
      </c>
      <c r="B72" s="59" t="s">
        <v>5</v>
      </c>
      <c r="C72" s="59" t="s">
        <v>6</v>
      </c>
      <c r="D72" s="59" t="s">
        <v>137</v>
      </c>
      <c r="E72" s="59"/>
      <c r="F72" s="84">
        <f>F73</f>
        <v>9.5</v>
      </c>
    </row>
    <row r="73" spans="1:6" ht="38.25">
      <c r="A73" s="8" t="s">
        <v>79</v>
      </c>
      <c r="B73" s="59" t="s">
        <v>5</v>
      </c>
      <c r="C73" s="59" t="s">
        <v>6</v>
      </c>
      <c r="D73" s="59" t="s">
        <v>137</v>
      </c>
      <c r="E73" s="59" t="s">
        <v>80</v>
      </c>
      <c r="F73" s="84">
        <v>9.5</v>
      </c>
    </row>
    <row r="74" spans="1:6" ht="25.5">
      <c r="A74" s="29" t="s">
        <v>92</v>
      </c>
      <c r="B74" s="59" t="s">
        <v>5</v>
      </c>
      <c r="C74" s="59" t="s">
        <v>6</v>
      </c>
      <c r="D74" s="62" t="s">
        <v>93</v>
      </c>
      <c r="E74" s="59"/>
      <c r="F74" s="54">
        <f>SUM(F75)</f>
        <v>167</v>
      </c>
    </row>
    <row r="75" spans="1:6" ht="38.25">
      <c r="A75" s="29" t="s">
        <v>94</v>
      </c>
      <c r="B75" s="59" t="s">
        <v>5</v>
      </c>
      <c r="C75" s="59" t="s">
        <v>6</v>
      </c>
      <c r="D75" s="62" t="s">
        <v>95</v>
      </c>
      <c r="E75" s="59"/>
      <c r="F75" s="54">
        <f>SUM(F76)</f>
        <v>167</v>
      </c>
    </row>
    <row r="76" spans="1:6" ht="38.25">
      <c r="A76" s="8" t="s">
        <v>79</v>
      </c>
      <c r="B76" s="59" t="s">
        <v>5</v>
      </c>
      <c r="C76" s="59" t="s">
        <v>6</v>
      </c>
      <c r="D76" s="62" t="s">
        <v>95</v>
      </c>
      <c r="E76" s="59" t="s">
        <v>80</v>
      </c>
      <c r="F76" s="54">
        <f>200-33</f>
        <v>167</v>
      </c>
    </row>
    <row r="77" spans="1:6" ht="127.5">
      <c r="A77" s="3" t="s">
        <v>139</v>
      </c>
      <c r="B77" s="59" t="s">
        <v>5</v>
      </c>
      <c r="C77" s="59" t="s">
        <v>6</v>
      </c>
      <c r="D77" s="62" t="s">
        <v>138</v>
      </c>
      <c r="E77" s="59"/>
      <c r="F77" s="84">
        <f>F78</f>
        <v>1.0500000000000007</v>
      </c>
    </row>
    <row r="78" spans="1:6" ht="38.25">
      <c r="A78" s="8" t="s">
        <v>79</v>
      </c>
      <c r="B78" s="59" t="s">
        <v>5</v>
      </c>
      <c r="C78" s="59" t="s">
        <v>6</v>
      </c>
      <c r="D78" s="62" t="s">
        <v>138</v>
      </c>
      <c r="E78" s="59" t="s">
        <v>80</v>
      </c>
      <c r="F78" s="84">
        <f>33-31.95</f>
        <v>1.0500000000000007</v>
      </c>
    </row>
    <row r="79" spans="1:6" s="18" customFormat="1" ht="15" customHeight="1">
      <c r="A79" s="25" t="s">
        <v>62</v>
      </c>
      <c r="B79" s="61" t="s">
        <v>5</v>
      </c>
      <c r="C79" s="61" t="s">
        <v>63</v>
      </c>
      <c r="D79" s="61"/>
      <c r="E79" s="61"/>
      <c r="F79" s="56">
        <f>SUM(F80)</f>
        <v>100</v>
      </c>
    </row>
    <row r="80" spans="1:6" s="19" customFormat="1" ht="12.75">
      <c r="A80" s="5" t="s">
        <v>121</v>
      </c>
      <c r="B80" s="60" t="s">
        <v>5</v>
      </c>
      <c r="C80" s="60" t="s">
        <v>63</v>
      </c>
      <c r="D80" s="57" t="s">
        <v>70</v>
      </c>
      <c r="E80" s="60"/>
      <c r="F80" s="58">
        <f>SUM(F81)</f>
        <v>100</v>
      </c>
    </row>
    <row r="81" spans="1:6" s="18" customFormat="1" ht="38.25">
      <c r="A81" s="3" t="s">
        <v>68</v>
      </c>
      <c r="B81" s="53" t="s">
        <v>5</v>
      </c>
      <c r="C81" s="53" t="s">
        <v>63</v>
      </c>
      <c r="D81" s="59" t="s">
        <v>69</v>
      </c>
      <c r="E81" s="53"/>
      <c r="F81" s="54">
        <f>SUM(F82)</f>
        <v>100</v>
      </c>
    </row>
    <row r="82" spans="1:6" s="18" customFormat="1" ht="25.5">
      <c r="A82" s="29" t="s">
        <v>92</v>
      </c>
      <c r="B82" s="53" t="s">
        <v>5</v>
      </c>
      <c r="C82" s="53" t="s">
        <v>63</v>
      </c>
      <c r="D82" s="62" t="s">
        <v>93</v>
      </c>
      <c r="E82" s="53"/>
      <c r="F82" s="54">
        <f>SUM(F83)</f>
        <v>100</v>
      </c>
    </row>
    <row r="83" spans="1:6" s="18" customFormat="1" ht="38.25">
      <c r="A83" s="29" t="s">
        <v>94</v>
      </c>
      <c r="B83" s="53" t="s">
        <v>5</v>
      </c>
      <c r="C83" s="53" t="s">
        <v>63</v>
      </c>
      <c r="D83" s="62" t="s">
        <v>95</v>
      </c>
      <c r="E83" s="53"/>
      <c r="F83" s="54">
        <f>SUM(F84)</f>
        <v>100</v>
      </c>
    </row>
    <row r="84" spans="1:6" ht="38.25">
      <c r="A84" s="8" t="s">
        <v>79</v>
      </c>
      <c r="B84" s="53" t="s">
        <v>5</v>
      </c>
      <c r="C84" s="53" t="s">
        <v>63</v>
      </c>
      <c r="D84" s="62" t="s">
        <v>95</v>
      </c>
      <c r="E84" s="59" t="s">
        <v>80</v>
      </c>
      <c r="F84" s="54">
        <v>100</v>
      </c>
    </row>
    <row r="85" spans="1:6" ht="12.75">
      <c r="A85" s="30" t="s">
        <v>34</v>
      </c>
      <c r="B85" s="55" t="s">
        <v>35</v>
      </c>
      <c r="C85" s="55" t="s">
        <v>35</v>
      </c>
      <c r="D85" s="55" t="s">
        <v>28</v>
      </c>
      <c r="E85" s="55" t="s">
        <v>28</v>
      </c>
      <c r="F85" s="56">
        <f>F101+F86</f>
        <v>9805.199999999999</v>
      </c>
    </row>
    <row r="86" spans="1:6" s="38" customFormat="1" ht="25.5">
      <c r="A86" s="4" t="s">
        <v>124</v>
      </c>
      <c r="B86" s="63" t="s">
        <v>35</v>
      </c>
      <c r="C86" s="63" t="s">
        <v>57</v>
      </c>
      <c r="D86" s="63"/>
      <c r="E86" s="63"/>
      <c r="F86" s="64">
        <f>SUM(F87)</f>
        <v>9605.199999999999</v>
      </c>
    </row>
    <row r="87" spans="1:6" s="17" customFormat="1" ht="12.75">
      <c r="A87" s="5" t="s">
        <v>121</v>
      </c>
      <c r="B87" s="57" t="s">
        <v>35</v>
      </c>
      <c r="C87" s="57" t="s">
        <v>57</v>
      </c>
      <c r="D87" s="57" t="s">
        <v>70</v>
      </c>
      <c r="E87" s="57"/>
      <c r="F87" s="58">
        <f>SUM(F88)</f>
        <v>9605.199999999999</v>
      </c>
    </row>
    <row r="88" spans="1:6" ht="38.25">
      <c r="A88" s="3" t="s">
        <v>68</v>
      </c>
      <c r="B88" s="59" t="s">
        <v>35</v>
      </c>
      <c r="C88" s="59" t="s">
        <v>57</v>
      </c>
      <c r="D88" s="59" t="s">
        <v>69</v>
      </c>
      <c r="E88" s="55"/>
      <c r="F88" s="54">
        <f>F89+F94+F96+F99+F97+F98+F92+F93</f>
        <v>9605.199999999999</v>
      </c>
    </row>
    <row r="89" spans="1:6" ht="25.5">
      <c r="A89" s="29" t="s">
        <v>92</v>
      </c>
      <c r="B89" s="59" t="s">
        <v>35</v>
      </c>
      <c r="C89" s="59" t="s">
        <v>57</v>
      </c>
      <c r="D89" s="59" t="s">
        <v>93</v>
      </c>
      <c r="E89" s="55"/>
      <c r="F89" s="54">
        <f>F90</f>
        <v>7709.5</v>
      </c>
    </row>
    <row r="90" spans="1:6" ht="38.25">
      <c r="A90" s="29" t="s">
        <v>94</v>
      </c>
      <c r="B90" s="59" t="s">
        <v>35</v>
      </c>
      <c r="C90" s="59" t="s">
        <v>57</v>
      </c>
      <c r="D90" s="59" t="s">
        <v>95</v>
      </c>
      <c r="E90" s="59"/>
      <c r="F90" s="54">
        <f>F91</f>
        <v>7709.5</v>
      </c>
    </row>
    <row r="91" spans="1:6" ht="38.25">
      <c r="A91" s="8" t="s">
        <v>79</v>
      </c>
      <c r="B91" s="59" t="s">
        <v>35</v>
      </c>
      <c r="C91" s="59" t="s">
        <v>57</v>
      </c>
      <c r="D91" s="59" t="s">
        <v>95</v>
      </c>
      <c r="E91" s="59" t="s">
        <v>80</v>
      </c>
      <c r="F91" s="54">
        <f>500+1034.9-300+300-30-34-35+50+300+5750+170+3.6</f>
        <v>7709.5</v>
      </c>
    </row>
    <row r="92" spans="1:6" ht="114.75">
      <c r="A92" s="33" t="s">
        <v>143</v>
      </c>
      <c r="B92" s="59" t="s">
        <v>35</v>
      </c>
      <c r="C92" s="59" t="s">
        <v>57</v>
      </c>
      <c r="D92" s="59" t="s">
        <v>144</v>
      </c>
      <c r="E92" s="59" t="s">
        <v>80</v>
      </c>
      <c r="F92" s="54">
        <v>552.5</v>
      </c>
    </row>
    <row r="93" spans="1:6" ht="114.75">
      <c r="A93" s="33" t="s">
        <v>143</v>
      </c>
      <c r="B93" s="59" t="s">
        <v>35</v>
      </c>
      <c r="C93" s="59" t="s">
        <v>57</v>
      </c>
      <c r="D93" s="59" t="s">
        <v>145</v>
      </c>
      <c r="E93" s="59" t="s">
        <v>80</v>
      </c>
      <c r="F93" s="54">
        <v>636.8</v>
      </c>
    </row>
    <row r="94" spans="1:6" ht="127.5">
      <c r="A94" s="3" t="s">
        <v>136</v>
      </c>
      <c r="B94" s="59" t="s">
        <v>35</v>
      </c>
      <c r="C94" s="59" t="s">
        <v>57</v>
      </c>
      <c r="D94" s="59" t="s">
        <v>137</v>
      </c>
      <c r="E94" s="59"/>
      <c r="F94" s="54">
        <f>F95</f>
        <v>234</v>
      </c>
    </row>
    <row r="95" spans="1:6" ht="38.25">
      <c r="A95" s="8" t="s">
        <v>79</v>
      </c>
      <c r="B95" s="59" t="s">
        <v>35</v>
      </c>
      <c r="C95" s="59" t="s">
        <v>57</v>
      </c>
      <c r="D95" s="59" t="s">
        <v>137</v>
      </c>
      <c r="E95" s="59" t="s">
        <v>80</v>
      </c>
      <c r="F95" s="54">
        <f>302-68</f>
        <v>234</v>
      </c>
    </row>
    <row r="96" spans="1:6" ht="12.75" hidden="1">
      <c r="A96" s="33" t="s">
        <v>97</v>
      </c>
      <c r="B96" s="59" t="s">
        <v>35</v>
      </c>
      <c r="C96" s="59" t="s">
        <v>57</v>
      </c>
      <c r="D96" s="59" t="s">
        <v>130</v>
      </c>
      <c r="E96" s="55"/>
      <c r="F96" s="54"/>
    </row>
    <row r="97" spans="1:6" ht="38.25">
      <c r="A97" s="33" t="s">
        <v>148</v>
      </c>
      <c r="B97" s="59" t="s">
        <v>35</v>
      </c>
      <c r="C97" s="59" t="s">
        <v>57</v>
      </c>
      <c r="D97" s="59" t="s">
        <v>130</v>
      </c>
      <c r="E97" s="59" t="s">
        <v>80</v>
      </c>
      <c r="F97" s="54">
        <f>300+200-145-50-0.8</f>
        <v>304.2</v>
      </c>
    </row>
    <row r="98" spans="1:6" ht="63.75">
      <c r="A98" s="33" t="s">
        <v>149</v>
      </c>
      <c r="B98" s="59" t="s">
        <v>35</v>
      </c>
      <c r="C98" s="59" t="s">
        <v>57</v>
      </c>
      <c r="D98" s="59" t="s">
        <v>142</v>
      </c>
      <c r="E98" s="59" t="s">
        <v>80</v>
      </c>
      <c r="F98" s="54">
        <f>145-2.2</f>
        <v>142.8</v>
      </c>
    </row>
    <row r="99" spans="1:6" ht="127.5">
      <c r="A99" s="3" t="s">
        <v>139</v>
      </c>
      <c r="B99" s="59" t="s">
        <v>35</v>
      </c>
      <c r="C99" s="59" t="s">
        <v>57</v>
      </c>
      <c r="D99" s="59" t="s">
        <v>138</v>
      </c>
      <c r="E99" s="59"/>
      <c r="F99" s="54">
        <f>F100</f>
        <v>25.4</v>
      </c>
    </row>
    <row r="100" spans="1:6" ht="38.25">
      <c r="A100" s="8" t="s">
        <v>79</v>
      </c>
      <c r="B100" s="59" t="s">
        <v>35</v>
      </c>
      <c r="C100" s="59" t="s">
        <v>57</v>
      </c>
      <c r="D100" s="59" t="s">
        <v>138</v>
      </c>
      <c r="E100" s="59" t="s">
        <v>80</v>
      </c>
      <c r="F100" s="54">
        <f>34-8-0.6</f>
        <v>25.4</v>
      </c>
    </row>
    <row r="101" spans="1:6" s="38" customFormat="1" ht="25.5">
      <c r="A101" s="4" t="s">
        <v>36</v>
      </c>
      <c r="B101" s="63" t="s">
        <v>35</v>
      </c>
      <c r="C101" s="63" t="s">
        <v>37</v>
      </c>
      <c r="D101" s="63"/>
      <c r="E101" s="63"/>
      <c r="F101" s="64">
        <f>SUM(F102)</f>
        <v>200</v>
      </c>
    </row>
    <row r="102" spans="1:6" s="17" customFormat="1" ht="18" customHeight="1">
      <c r="A102" s="5" t="s">
        <v>121</v>
      </c>
      <c r="B102" s="57" t="s">
        <v>35</v>
      </c>
      <c r="C102" s="57" t="s">
        <v>37</v>
      </c>
      <c r="D102" s="57" t="s">
        <v>70</v>
      </c>
      <c r="E102" s="57"/>
      <c r="F102" s="58">
        <f>SUM(F106)</f>
        <v>200</v>
      </c>
    </row>
    <row r="103" spans="1:6" ht="25.5" customHeight="1">
      <c r="A103" s="3" t="s">
        <v>68</v>
      </c>
      <c r="B103" s="59" t="s">
        <v>35</v>
      </c>
      <c r="C103" s="59" t="s">
        <v>37</v>
      </c>
      <c r="D103" s="59" t="s">
        <v>69</v>
      </c>
      <c r="E103" s="59"/>
      <c r="F103" s="54">
        <f>SUM(F104)</f>
        <v>200</v>
      </c>
    </row>
    <row r="104" spans="1:6" ht="25.5" customHeight="1">
      <c r="A104" s="29" t="s">
        <v>92</v>
      </c>
      <c r="B104" s="59" t="s">
        <v>35</v>
      </c>
      <c r="C104" s="59" t="s">
        <v>37</v>
      </c>
      <c r="D104" s="62" t="s">
        <v>93</v>
      </c>
      <c r="E104" s="59"/>
      <c r="F104" s="54">
        <f>SUM(F105)</f>
        <v>200</v>
      </c>
    </row>
    <row r="105" spans="1:6" ht="36.75" customHeight="1">
      <c r="A105" s="29" t="s">
        <v>94</v>
      </c>
      <c r="B105" s="59" t="s">
        <v>35</v>
      </c>
      <c r="C105" s="59" t="s">
        <v>37</v>
      </c>
      <c r="D105" s="62" t="s">
        <v>95</v>
      </c>
      <c r="E105" s="59"/>
      <c r="F105" s="54">
        <f>SUM(F106)</f>
        <v>200</v>
      </c>
    </row>
    <row r="106" spans="1:6" ht="38.25">
      <c r="A106" s="8" t="s">
        <v>79</v>
      </c>
      <c r="B106" s="59" t="s">
        <v>35</v>
      </c>
      <c r="C106" s="59" t="s">
        <v>37</v>
      </c>
      <c r="D106" s="62" t="s">
        <v>95</v>
      </c>
      <c r="E106" s="59" t="s">
        <v>80</v>
      </c>
      <c r="F106" s="54">
        <v>200</v>
      </c>
    </row>
    <row r="107" spans="1:6" ht="12.75">
      <c r="A107" s="30" t="s">
        <v>12</v>
      </c>
      <c r="B107" s="55" t="s">
        <v>38</v>
      </c>
      <c r="C107" s="55" t="s">
        <v>38</v>
      </c>
      <c r="D107" s="55" t="s">
        <v>28</v>
      </c>
      <c r="E107" s="55" t="s">
        <v>28</v>
      </c>
      <c r="F107" s="56">
        <f>F108+F118+F134</f>
        <v>5664.700000000001</v>
      </c>
    </row>
    <row r="108" spans="1:6" s="17" customFormat="1" ht="12.75">
      <c r="A108" s="4" t="s">
        <v>20</v>
      </c>
      <c r="B108" s="63" t="s">
        <v>38</v>
      </c>
      <c r="C108" s="63" t="s">
        <v>46</v>
      </c>
      <c r="D108" s="63"/>
      <c r="E108" s="63"/>
      <c r="F108" s="64">
        <f>SUM(F109)</f>
        <v>1642.3</v>
      </c>
    </row>
    <row r="109" spans="1:6" s="17" customFormat="1" ht="18" customHeight="1">
      <c r="A109" s="5" t="s">
        <v>121</v>
      </c>
      <c r="B109" s="57" t="s">
        <v>38</v>
      </c>
      <c r="C109" s="57" t="s">
        <v>46</v>
      </c>
      <c r="D109" s="57" t="s">
        <v>67</v>
      </c>
      <c r="E109" s="57"/>
      <c r="F109" s="58">
        <f>SUM(F110)</f>
        <v>1642.3</v>
      </c>
    </row>
    <row r="110" spans="1:6" ht="38.25">
      <c r="A110" s="3" t="s">
        <v>68</v>
      </c>
      <c r="B110" s="59" t="s">
        <v>38</v>
      </c>
      <c r="C110" s="59" t="s">
        <v>46</v>
      </c>
      <c r="D110" s="59" t="s">
        <v>69</v>
      </c>
      <c r="E110" s="59"/>
      <c r="F110" s="54">
        <f>SUM(F113+F111)+F117</f>
        <v>1642.3</v>
      </c>
    </row>
    <row r="111" spans="1:6" ht="127.5">
      <c r="A111" s="3" t="s">
        <v>136</v>
      </c>
      <c r="B111" s="59" t="s">
        <v>38</v>
      </c>
      <c r="C111" s="59" t="s">
        <v>46</v>
      </c>
      <c r="D111" s="59" t="s">
        <v>137</v>
      </c>
      <c r="E111" s="59"/>
      <c r="F111" s="84">
        <f>F112</f>
        <v>0</v>
      </c>
    </row>
    <row r="112" spans="1:6" ht="38.25">
      <c r="A112" s="8" t="s">
        <v>79</v>
      </c>
      <c r="B112" s="59" t="s">
        <v>38</v>
      </c>
      <c r="C112" s="59" t="s">
        <v>46</v>
      </c>
      <c r="D112" s="59" t="s">
        <v>137</v>
      </c>
      <c r="E112" s="59" t="s">
        <v>80</v>
      </c>
      <c r="F112" s="84">
        <f>301.9-301.9</f>
        <v>0</v>
      </c>
    </row>
    <row r="113" spans="1:6" ht="25.5">
      <c r="A113" s="29" t="s">
        <v>92</v>
      </c>
      <c r="B113" s="59" t="s">
        <v>38</v>
      </c>
      <c r="C113" s="59" t="s">
        <v>46</v>
      </c>
      <c r="D113" s="62" t="s">
        <v>93</v>
      </c>
      <c r="E113" s="59"/>
      <c r="F113" s="54">
        <f>SUM(F114)</f>
        <v>1642.3</v>
      </c>
    </row>
    <row r="114" spans="1:6" ht="38.25">
      <c r="A114" s="29" t="s">
        <v>94</v>
      </c>
      <c r="B114" s="59" t="s">
        <v>38</v>
      </c>
      <c r="C114" s="59" t="s">
        <v>46</v>
      </c>
      <c r="D114" s="62" t="s">
        <v>95</v>
      </c>
      <c r="E114" s="59"/>
      <c r="F114" s="54">
        <f>F115+F116</f>
        <v>1642.3</v>
      </c>
    </row>
    <row r="115" spans="1:6" ht="38.25">
      <c r="A115" s="8" t="s">
        <v>79</v>
      </c>
      <c r="B115" s="59" t="s">
        <v>38</v>
      </c>
      <c r="C115" s="59" t="s">
        <v>46</v>
      </c>
      <c r="D115" s="62" t="s">
        <v>95</v>
      </c>
      <c r="E115" s="59" t="s">
        <v>80</v>
      </c>
      <c r="F115" s="54">
        <f>500+115.3+200+310-33+100+50</f>
        <v>1242.3</v>
      </c>
    </row>
    <row r="116" spans="1:6" ht="38.25">
      <c r="A116" s="8" t="s">
        <v>155</v>
      </c>
      <c r="B116" s="59" t="s">
        <v>38</v>
      </c>
      <c r="C116" s="59" t="s">
        <v>46</v>
      </c>
      <c r="D116" s="62" t="s">
        <v>95</v>
      </c>
      <c r="E116" s="59" t="s">
        <v>154</v>
      </c>
      <c r="F116" s="54">
        <v>400</v>
      </c>
    </row>
    <row r="117" spans="1:6" ht="127.5">
      <c r="A117" s="3" t="s">
        <v>139</v>
      </c>
      <c r="B117" s="59" t="s">
        <v>38</v>
      </c>
      <c r="C117" s="59" t="s">
        <v>46</v>
      </c>
      <c r="D117" s="62" t="s">
        <v>138</v>
      </c>
      <c r="E117" s="59" t="s">
        <v>80</v>
      </c>
      <c r="F117" s="54">
        <f>33-33</f>
        <v>0</v>
      </c>
    </row>
    <row r="118" spans="1:6" s="17" customFormat="1" ht="12.75">
      <c r="A118" s="7" t="s">
        <v>14</v>
      </c>
      <c r="B118" s="65" t="s">
        <v>38</v>
      </c>
      <c r="C118" s="65" t="s">
        <v>39</v>
      </c>
      <c r="D118" s="65" t="s">
        <v>28</v>
      </c>
      <c r="E118" s="65" t="s">
        <v>28</v>
      </c>
      <c r="F118" s="64">
        <f>SUM(F119)</f>
        <v>615</v>
      </c>
    </row>
    <row r="119" spans="1:6" s="17" customFormat="1" ht="22.5" customHeight="1">
      <c r="A119" s="5" t="s">
        <v>121</v>
      </c>
      <c r="B119" s="60" t="s">
        <v>38</v>
      </c>
      <c r="C119" s="60" t="s">
        <v>39</v>
      </c>
      <c r="D119" s="57" t="s">
        <v>67</v>
      </c>
      <c r="E119" s="60" t="s">
        <v>28</v>
      </c>
      <c r="F119" s="58">
        <f>SUM(F120)</f>
        <v>615</v>
      </c>
    </row>
    <row r="120" spans="1:6" ht="38.25">
      <c r="A120" s="3" t="s">
        <v>68</v>
      </c>
      <c r="B120" s="53" t="s">
        <v>38</v>
      </c>
      <c r="C120" s="53" t="s">
        <v>39</v>
      </c>
      <c r="D120" s="59" t="s">
        <v>69</v>
      </c>
      <c r="E120" s="53"/>
      <c r="F120" s="54">
        <f>F121+F123+F126+F128+F131+F125+F133</f>
        <v>615</v>
      </c>
    </row>
    <row r="121" spans="1:6" ht="19.5" customHeight="1">
      <c r="A121" s="77" t="s">
        <v>131</v>
      </c>
      <c r="B121" s="79" t="s">
        <v>38</v>
      </c>
      <c r="C121" s="79" t="s">
        <v>39</v>
      </c>
      <c r="D121" s="75" t="s">
        <v>132</v>
      </c>
      <c r="E121" s="78"/>
      <c r="F121" s="80">
        <f>F122</f>
        <v>0</v>
      </c>
    </row>
    <row r="122" spans="1:6" ht="51">
      <c r="A122" s="76" t="s">
        <v>133</v>
      </c>
      <c r="B122" s="79" t="s">
        <v>38</v>
      </c>
      <c r="C122" s="79" t="s">
        <v>39</v>
      </c>
      <c r="D122" s="75" t="s">
        <v>132</v>
      </c>
      <c r="E122" s="78">
        <v>414</v>
      </c>
      <c r="F122" s="80">
        <f>18000-18000</f>
        <v>0</v>
      </c>
    </row>
    <row r="123" spans="1:6" ht="132.75" customHeight="1" hidden="1">
      <c r="A123" s="3" t="s">
        <v>136</v>
      </c>
      <c r="B123" s="79" t="s">
        <v>38</v>
      </c>
      <c r="C123" s="79" t="s">
        <v>39</v>
      </c>
      <c r="D123" s="75" t="s">
        <v>137</v>
      </c>
      <c r="E123" s="78"/>
      <c r="F123" s="80">
        <f>F124</f>
        <v>0</v>
      </c>
    </row>
    <row r="124" spans="1:6" ht="38.25" hidden="1">
      <c r="A124" s="8" t="s">
        <v>79</v>
      </c>
      <c r="B124" s="79" t="s">
        <v>38</v>
      </c>
      <c r="C124" s="79" t="s">
        <v>39</v>
      </c>
      <c r="D124" s="75" t="s">
        <v>137</v>
      </c>
      <c r="E124" s="78">
        <v>244</v>
      </c>
      <c r="F124" s="80">
        <v>0</v>
      </c>
    </row>
    <row r="125" spans="1:6" ht="127.5">
      <c r="A125" s="3" t="s">
        <v>136</v>
      </c>
      <c r="B125" s="59" t="s">
        <v>38</v>
      </c>
      <c r="C125" s="59" t="s">
        <v>39</v>
      </c>
      <c r="D125" s="59" t="s">
        <v>137</v>
      </c>
      <c r="E125" s="59" t="s">
        <v>80</v>
      </c>
      <c r="F125" s="84">
        <v>40.5</v>
      </c>
    </row>
    <row r="126" spans="1:6" ht="20.25" customHeight="1">
      <c r="A126" s="33" t="s">
        <v>97</v>
      </c>
      <c r="B126" s="59" t="s">
        <v>38</v>
      </c>
      <c r="C126" s="59" t="s">
        <v>39</v>
      </c>
      <c r="D126" s="59" t="s">
        <v>129</v>
      </c>
      <c r="E126" s="55"/>
      <c r="F126" s="54">
        <f>SUM(F127)</f>
        <v>0</v>
      </c>
    </row>
    <row r="127" spans="1:6" ht="51">
      <c r="A127" s="33" t="s">
        <v>96</v>
      </c>
      <c r="B127" s="59" t="s">
        <v>38</v>
      </c>
      <c r="C127" s="59" t="s">
        <v>39</v>
      </c>
      <c r="D127" s="59" t="s">
        <v>129</v>
      </c>
      <c r="E127" s="59" t="s">
        <v>98</v>
      </c>
      <c r="F127" s="54">
        <f>100-100</f>
        <v>0</v>
      </c>
    </row>
    <row r="128" spans="1:6" ht="25.5">
      <c r="A128" s="29" t="s">
        <v>92</v>
      </c>
      <c r="B128" s="53" t="s">
        <v>38</v>
      </c>
      <c r="C128" s="53" t="s">
        <v>39</v>
      </c>
      <c r="D128" s="62" t="s">
        <v>93</v>
      </c>
      <c r="E128" s="53"/>
      <c r="F128" s="54">
        <f>SUM(F129)</f>
        <v>570</v>
      </c>
    </row>
    <row r="129" spans="1:6" ht="38.25">
      <c r="A129" s="29" t="s">
        <v>94</v>
      </c>
      <c r="B129" s="53" t="s">
        <v>38</v>
      </c>
      <c r="C129" s="53" t="s">
        <v>39</v>
      </c>
      <c r="D129" s="62" t="s">
        <v>95</v>
      </c>
      <c r="E129" s="53" t="s">
        <v>28</v>
      </c>
      <c r="F129" s="54">
        <f>F130</f>
        <v>570</v>
      </c>
    </row>
    <row r="130" spans="1:6" ht="38.25">
      <c r="A130" s="8" t="s">
        <v>79</v>
      </c>
      <c r="B130" s="53" t="s">
        <v>38</v>
      </c>
      <c r="C130" s="53" t="s">
        <v>39</v>
      </c>
      <c r="D130" s="62" t="s">
        <v>95</v>
      </c>
      <c r="E130" s="59" t="s">
        <v>80</v>
      </c>
      <c r="F130" s="54">
        <f>300+100+120+50</f>
        <v>570</v>
      </c>
    </row>
    <row r="131" spans="1:6" ht="127.5" hidden="1">
      <c r="A131" s="3" t="s">
        <v>139</v>
      </c>
      <c r="B131" s="53" t="s">
        <v>38</v>
      </c>
      <c r="C131" s="53" t="s">
        <v>39</v>
      </c>
      <c r="D131" s="62" t="s">
        <v>138</v>
      </c>
      <c r="E131" s="53" t="s">
        <v>28</v>
      </c>
      <c r="F131" s="54">
        <f>F132</f>
        <v>0</v>
      </c>
    </row>
    <row r="132" spans="1:6" ht="38.25" hidden="1">
      <c r="A132" s="8" t="s">
        <v>79</v>
      </c>
      <c r="B132" s="53" t="s">
        <v>38</v>
      </c>
      <c r="C132" s="53" t="s">
        <v>39</v>
      </c>
      <c r="D132" s="62" t="s">
        <v>138</v>
      </c>
      <c r="E132" s="59" t="s">
        <v>80</v>
      </c>
      <c r="F132" s="54">
        <v>0</v>
      </c>
    </row>
    <row r="133" spans="1:6" ht="127.5">
      <c r="A133" s="3" t="s">
        <v>139</v>
      </c>
      <c r="B133" s="59" t="s">
        <v>38</v>
      </c>
      <c r="C133" s="59" t="s">
        <v>39</v>
      </c>
      <c r="D133" s="62" t="s">
        <v>138</v>
      </c>
      <c r="E133" s="59" t="s">
        <v>80</v>
      </c>
      <c r="F133" s="54">
        <v>4.5</v>
      </c>
    </row>
    <row r="134" spans="1:6" s="17" customFormat="1" ht="19.5" customHeight="1">
      <c r="A134" s="4" t="s">
        <v>47</v>
      </c>
      <c r="B134" s="63" t="s">
        <v>38</v>
      </c>
      <c r="C134" s="63" t="s">
        <v>48</v>
      </c>
      <c r="D134" s="63"/>
      <c r="E134" s="63"/>
      <c r="F134" s="64">
        <f>F135</f>
        <v>3407.4</v>
      </c>
    </row>
    <row r="135" spans="1:6" s="17" customFormat="1" ht="18" customHeight="1">
      <c r="A135" s="5" t="s">
        <v>121</v>
      </c>
      <c r="B135" s="57" t="s">
        <v>38</v>
      </c>
      <c r="C135" s="57" t="s">
        <v>48</v>
      </c>
      <c r="D135" s="57" t="s">
        <v>67</v>
      </c>
      <c r="E135" s="57"/>
      <c r="F135" s="58">
        <f>SUM(F136)</f>
        <v>3407.4</v>
      </c>
    </row>
    <row r="136" spans="1:6" ht="38.25">
      <c r="A136" s="3" t="s">
        <v>68</v>
      </c>
      <c r="B136" s="59" t="s">
        <v>38</v>
      </c>
      <c r="C136" s="59" t="s">
        <v>48</v>
      </c>
      <c r="D136" s="59" t="s">
        <v>69</v>
      </c>
      <c r="E136" s="59"/>
      <c r="F136" s="84">
        <f>F137+F140+F143+F139</f>
        <v>3407.4</v>
      </c>
    </row>
    <row r="137" spans="1:6" ht="127.5">
      <c r="A137" s="3" t="s">
        <v>136</v>
      </c>
      <c r="B137" s="59" t="s">
        <v>38</v>
      </c>
      <c r="C137" s="59" t="s">
        <v>48</v>
      </c>
      <c r="D137" s="62" t="s">
        <v>137</v>
      </c>
      <c r="E137" s="59"/>
      <c r="F137" s="84">
        <f>SUM(F138)</f>
        <v>923.9</v>
      </c>
    </row>
    <row r="138" spans="1:6" ht="38.25">
      <c r="A138" s="8" t="s">
        <v>79</v>
      </c>
      <c r="B138" s="59" t="s">
        <v>38</v>
      </c>
      <c r="C138" s="59" t="s">
        <v>48</v>
      </c>
      <c r="D138" s="62" t="s">
        <v>137</v>
      </c>
      <c r="E138" s="59" t="s">
        <v>80</v>
      </c>
      <c r="F138" s="84">
        <f>302+621.9</f>
        <v>923.9</v>
      </c>
    </row>
    <row r="139" spans="1:6" ht="38.25">
      <c r="A139" s="8" t="s">
        <v>79</v>
      </c>
      <c r="B139" s="59" t="s">
        <v>38</v>
      </c>
      <c r="C139" s="59" t="s">
        <v>48</v>
      </c>
      <c r="D139" s="62" t="s">
        <v>140</v>
      </c>
      <c r="E139" s="59" t="s">
        <v>80</v>
      </c>
      <c r="F139" s="84">
        <v>850</v>
      </c>
    </row>
    <row r="140" spans="1:6" ht="25.5">
      <c r="A140" s="29" t="s">
        <v>92</v>
      </c>
      <c r="B140" s="59" t="s">
        <v>38</v>
      </c>
      <c r="C140" s="59" t="s">
        <v>48</v>
      </c>
      <c r="D140" s="62" t="s">
        <v>93</v>
      </c>
      <c r="E140" s="59"/>
      <c r="F140" s="54">
        <f>SUM(F141)</f>
        <v>1534.1</v>
      </c>
    </row>
    <row r="141" spans="1:6" ht="38.25">
      <c r="A141" s="47" t="s">
        <v>94</v>
      </c>
      <c r="B141" s="59" t="s">
        <v>38</v>
      </c>
      <c r="C141" s="59" t="s">
        <v>48</v>
      </c>
      <c r="D141" s="62" t="s">
        <v>95</v>
      </c>
      <c r="E141" s="59"/>
      <c r="F141" s="54">
        <f>F142</f>
        <v>1534.1</v>
      </c>
    </row>
    <row r="142" spans="1:6" ht="38.25">
      <c r="A142" s="8" t="s">
        <v>79</v>
      </c>
      <c r="B142" s="59" t="s">
        <v>38</v>
      </c>
      <c r="C142" s="59" t="s">
        <v>48</v>
      </c>
      <c r="D142" s="62" t="s">
        <v>95</v>
      </c>
      <c r="E142" s="59" t="s">
        <v>80</v>
      </c>
      <c r="F142" s="54">
        <f>2000-1034.9-100-100+300+100-34.2+50+153.2+200</f>
        <v>1534.1</v>
      </c>
    </row>
    <row r="143" spans="1:6" ht="127.5">
      <c r="A143" s="3" t="s">
        <v>139</v>
      </c>
      <c r="B143" s="59" t="s">
        <v>38</v>
      </c>
      <c r="C143" s="59" t="s">
        <v>48</v>
      </c>
      <c r="D143" s="62" t="s">
        <v>138</v>
      </c>
      <c r="E143" s="59"/>
      <c r="F143" s="54">
        <f>F144</f>
        <v>99.4</v>
      </c>
    </row>
    <row r="144" spans="1:6" ht="38.25">
      <c r="A144" s="8" t="s">
        <v>79</v>
      </c>
      <c r="B144" s="59" t="s">
        <v>38</v>
      </c>
      <c r="C144" s="59" t="s">
        <v>48</v>
      </c>
      <c r="D144" s="62" t="s">
        <v>138</v>
      </c>
      <c r="E144" s="59" t="s">
        <v>80</v>
      </c>
      <c r="F144" s="54">
        <v>99.4</v>
      </c>
    </row>
    <row r="145" spans="1:6" ht="12.75">
      <c r="A145" s="30" t="s">
        <v>64</v>
      </c>
      <c r="B145" s="55" t="s">
        <v>0</v>
      </c>
      <c r="C145" s="55" t="s">
        <v>0</v>
      </c>
      <c r="D145" s="55" t="s">
        <v>28</v>
      </c>
      <c r="E145" s="55" t="s">
        <v>28</v>
      </c>
      <c r="F145" s="56">
        <f>F146</f>
        <v>6268.8</v>
      </c>
    </row>
    <row r="146" spans="1:6" s="17" customFormat="1" ht="12.75">
      <c r="A146" s="4" t="s">
        <v>17</v>
      </c>
      <c r="B146" s="63" t="s">
        <v>0</v>
      </c>
      <c r="C146" s="63" t="s">
        <v>3</v>
      </c>
      <c r="D146" s="63" t="s">
        <v>28</v>
      </c>
      <c r="E146" s="63" t="s">
        <v>28</v>
      </c>
      <c r="F146" s="64">
        <f>SUM(F147)</f>
        <v>6268.8</v>
      </c>
    </row>
    <row r="147" spans="1:6" s="17" customFormat="1" ht="18" customHeight="1">
      <c r="A147" s="5" t="s">
        <v>121</v>
      </c>
      <c r="B147" s="57" t="s">
        <v>0</v>
      </c>
      <c r="C147" s="57" t="s">
        <v>3</v>
      </c>
      <c r="D147" s="57" t="s">
        <v>67</v>
      </c>
      <c r="E147" s="57" t="s">
        <v>28</v>
      </c>
      <c r="F147" s="58">
        <f>F148</f>
        <v>6268.8</v>
      </c>
    </row>
    <row r="148" spans="1:6" s="17" customFormat="1" ht="38.25" customHeight="1">
      <c r="A148" s="5" t="s">
        <v>99</v>
      </c>
      <c r="B148" s="57" t="s">
        <v>0</v>
      </c>
      <c r="C148" s="57" t="s">
        <v>3</v>
      </c>
      <c r="D148" s="57" t="s">
        <v>100</v>
      </c>
      <c r="E148" s="57" t="s">
        <v>28</v>
      </c>
      <c r="F148" s="58">
        <f>F149+F157</f>
        <v>6268.8</v>
      </c>
    </row>
    <row r="149" spans="1:6" s="19" customFormat="1" ht="25.5">
      <c r="A149" s="6" t="s">
        <v>102</v>
      </c>
      <c r="B149" s="60" t="s">
        <v>0</v>
      </c>
      <c r="C149" s="60" t="s">
        <v>3</v>
      </c>
      <c r="D149" s="60" t="s">
        <v>101</v>
      </c>
      <c r="E149" s="60"/>
      <c r="F149" s="58">
        <f>SUM(F150)+F155</f>
        <v>1760</v>
      </c>
    </row>
    <row r="150" spans="1:6" ht="25.5">
      <c r="A150" s="3" t="s">
        <v>111</v>
      </c>
      <c r="B150" s="59" t="s">
        <v>0</v>
      </c>
      <c r="C150" s="59" t="s">
        <v>3</v>
      </c>
      <c r="D150" s="59" t="s">
        <v>103</v>
      </c>
      <c r="E150" s="59" t="s">
        <v>28</v>
      </c>
      <c r="F150" s="54">
        <f>SUM(F151:F154)</f>
        <v>1489</v>
      </c>
    </row>
    <row r="151" spans="1:6" ht="38.25">
      <c r="A151" s="3" t="s">
        <v>104</v>
      </c>
      <c r="B151" s="59" t="s">
        <v>0</v>
      </c>
      <c r="C151" s="59" t="s">
        <v>3</v>
      </c>
      <c r="D151" s="59" t="s">
        <v>103</v>
      </c>
      <c r="E151" s="59" t="s">
        <v>105</v>
      </c>
      <c r="F151" s="54">
        <f>870+50+45</f>
        <v>965</v>
      </c>
    </row>
    <row r="152" spans="1:6" ht="38.25">
      <c r="A152" s="3" t="s">
        <v>107</v>
      </c>
      <c r="B152" s="59" t="s">
        <v>0</v>
      </c>
      <c r="C152" s="59" t="s">
        <v>3</v>
      </c>
      <c r="D152" s="59" t="s">
        <v>103</v>
      </c>
      <c r="E152" s="59" t="s">
        <v>106</v>
      </c>
      <c r="F152" s="54">
        <f>60-4</f>
        <v>56</v>
      </c>
    </row>
    <row r="153" spans="1:6" ht="38.25">
      <c r="A153" s="8" t="s">
        <v>79</v>
      </c>
      <c r="B153" s="59" t="s">
        <v>0</v>
      </c>
      <c r="C153" s="59" t="s">
        <v>3</v>
      </c>
      <c r="D153" s="59" t="s">
        <v>103</v>
      </c>
      <c r="E153" s="59" t="s">
        <v>80</v>
      </c>
      <c r="F153" s="54">
        <f>400+50+60-52</f>
        <v>458</v>
      </c>
    </row>
    <row r="154" spans="1:6" ht="25.5">
      <c r="A154" s="8" t="s">
        <v>85</v>
      </c>
      <c r="B154" s="59" t="s">
        <v>0</v>
      </c>
      <c r="C154" s="59" t="s">
        <v>3</v>
      </c>
      <c r="D154" s="59" t="s">
        <v>103</v>
      </c>
      <c r="E154" s="59" t="s">
        <v>84</v>
      </c>
      <c r="F154" s="54">
        <v>10</v>
      </c>
    </row>
    <row r="155" spans="1:6" ht="114.75">
      <c r="A155" s="8" t="s">
        <v>151</v>
      </c>
      <c r="B155" s="59" t="s">
        <v>0</v>
      </c>
      <c r="C155" s="59" t="s">
        <v>3</v>
      </c>
      <c r="D155" s="59" t="s">
        <v>150</v>
      </c>
      <c r="E155" s="59"/>
      <c r="F155" s="54">
        <f>F156</f>
        <v>271</v>
      </c>
    </row>
    <row r="156" spans="1:6" ht="38.25">
      <c r="A156" s="3" t="s">
        <v>104</v>
      </c>
      <c r="B156" s="59" t="s">
        <v>0</v>
      </c>
      <c r="C156" s="59" t="s">
        <v>3</v>
      </c>
      <c r="D156" s="59" t="s">
        <v>150</v>
      </c>
      <c r="E156" s="59" t="s">
        <v>105</v>
      </c>
      <c r="F156" s="54">
        <v>271</v>
      </c>
    </row>
    <row r="157" spans="1:6" s="17" customFormat="1" ht="25.5">
      <c r="A157" s="5" t="s">
        <v>108</v>
      </c>
      <c r="B157" s="57" t="s">
        <v>0</v>
      </c>
      <c r="C157" s="57" t="s">
        <v>3</v>
      </c>
      <c r="D157" s="60" t="s">
        <v>109</v>
      </c>
      <c r="E157" s="60"/>
      <c r="F157" s="58">
        <f>SUM(F158)+F166+F164</f>
        <v>4508.8</v>
      </c>
    </row>
    <row r="158" spans="1:6" ht="25.5">
      <c r="A158" s="3" t="s">
        <v>111</v>
      </c>
      <c r="B158" s="59" t="s">
        <v>0</v>
      </c>
      <c r="C158" s="59" t="s">
        <v>3</v>
      </c>
      <c r="D158" s="59" t="s">
        <v>110</v>
      </c>
      <c r="E158" s="53"/>
      <c r="F158" s="54">
        <f>SUM(F159:F163)</f>
        <v>3496</v>
      </c>
    </row>
    <row r="159" spans="1:6" s="18" customFormat="1" ht="38.25">
      <c r="A159" s="3" t="s">
        <v>104</v>
      </c>
      <c r="B159" s="53" t="s">
        <v>0</v>
      </c>
      <c r="C159" s="53" t="s">
        <v>3</v>
      </c>
      <c r="D159" s="59" t="s">
        <v>110</v>
      </c>
      <c r="E159" s="59" t="s">
        <v>105</v>
      </c>
      <c r="F159" s="54">
        <f>2150+150+208.4</f>
        <v>2508.4</v>
      </c>
    </row>
    <row r="160" spans="1:6" s="18" customFormat="1" ht="38.25">
      <c r="A160" s="3" t="s">
        <v>107</v>
      </c>
      <c r="B160" s="53" t="s">
        <v>0</v>
      </c>
      <c r="C160" s="53" t="s">
        <v>3</v>
      </c>
      <c r="D160" s="59" t="s">
        <v>110</v>
      </c>
      <c r="E160" s="59" t="s">
        <v>106</v>
      </c>
      <c r="F160" s="54">
        <v>80</v>
      </c>
    </row>
    <row r="161" spans="1:6" s="18" customFormat="1" ht="38.25">
      <c r="A161" s="8" t="s">
        <v>83</v>
      </c>
      <c r="B161" s="53" t="s">
        <v>0</v>
      </c>
      <c r="C161" s="53" t="s">
        <v>3</v>
      </c>
      <c r="D161" s="59" t="s">
        <v>110</v>
      </c>
      <c r="E161" s="59" t="s">
        <v>82</v>
      </c>
      <c r="F161" s="54">
        <v>30</v>
      </c>
    </row>
    <row r="162" spans="1:6" s="18" customFormat="1" ht="38.25">
      <c r="A162" s="8" t="s">
        <v>79</v>
      </c>
      <c r="B162" s="53" t="s">
        <v>0</v>
      </c>
      <c r="C162" s="53" t="s">
        <v>3</v>
      </c>
      <c r="D162" s="59" t="s">
        <v>110</v>
      </c>
      <c r="E162" s="59" t="s">
        <v>80</v>
      </c>
      <c r="F162" s="54">
        <f>550+50+35+15+100+100</f>
        <v>850</v>
      </c>
    </row>
    <row r="163" spans="1:6" ht="25.5">
      <c r="A163" s="8" t="s">
        <v>85</v>
      </c>
      <c r="B163" s="59" t="s">
        <v>0</v>
      </c>
      <c r="C163" s="59" t="s">
        <v>3</v>
      </c>
      <c r="D163" s="59" t="s">
        <v>110</v>
      </c>
      <c r="E163" s="59" t="s">
        <v>84</v>
      </c>
      <c r="F163" s="54">
        <v>27.6</v>
      </c>
    </row>
    <row r="164" spans="1:6" ht="114.75">
      <c r="A164" s="8" t="s">
        <v>151</v>
      </c>
      <c r="B164" s="59" t="s">
        <v>0</v>
      </c>
      <c r="C164" s="59" t="s">
        <v>3</v>
      </c>
      <c r="D164" s="59" t="s">
        <v>152</v>
      </c>
      <c r="E164" s="59"/>
      <c r="F164" s="54">
        <f>F165</f>
        <v>562.8</v>
      </c>
    </row>
    <row r="165" spans="1:6" ht="38.25">
      <c r="A165" s="3" t="s">
        <v>104</v>
      </c>
      <c r="B165" s="59" t="s">
        <v>0</v>
      </c>
      <c r="C165" s="59" t="s">
        <v>3</v>
      </c>
      <c r="D165" s="59" t="s">
        <v>152</v>
      </c>
      <c r="E165" s="59" t="s">
        <v>105</v>
      </c>
      <c r="F165" s="54">
        <v>562.8</v>
      </c>
    </row>
    <row r="166" spans="1:6" s="18" customFormat="1" ht="38.25">
      <c r="A166" s="8" t="s">
        <v>79</v>
      </c>
      <c r="B166" s="53" t="s">
        <v>0</v>
      </c>
      <c r="C166" s="53" t="s">
        <v>3</v>
      </c>
      <c r="D166" s="59" t="s">
        <v>141</v>
      </c>
      <c r="E166" s="59" t="s">
        <v>80</v>
      </c>
      <c r="F166" s="54">
        <v>450</v>
      </c>
    </row>
    <row r="167" spans="1:6" ht="12.75">
      <c r="A167" s="30" t="s">
        <v>13</v>
      </c>
      <c r="B167" s="55" t="s">
        <v>32</v>
      </c>
      <c r="C167" s="55" t="s">
        <v>32</v>
      </c>
      <c r="D167" s="55" t="s">
        <v>28</v>
      </c>
      <c r="E167" s="55" t="s">
        <v>28</v>
      </c>
      <c r="F167" s="56">
        <f>F168+F173</f>
        <v>433</v>
      </c>
    </row>
    <row r="168" spans="1:6" s="17" customFormat="1" ht="12.75">
      <c r="A168" s="5" t="s">
        <v>40</v>
      </c>
      <c r="B168" s="57" t="s">
        <v>32</v>
      </c>
      <c r="C168" s="57" t="s">
        <v>41</v>
      </c>
      <c r="D168" s="57" t="s">
        <v>28</v>
      </c>
      <c r="E168" s="57" t="s">
        <v>28</v>
      </c>
      <c r="F168" s="58">
        <f>F169</f>
        <v>233</v>
      </c>
    </row>
    <row r="169" spans="1:6" s="17" customFormat="1" ht="19.5" customHeight="1">
      <c r="A169" s="5" t="s">
        <v>121</v>
      </c>
      <c r="B169" s="57" t="s">
        <v>32</v>
      </c>
      <c r="C169" s="57" t="s">
        <v>41</v>
      </c>
      <c r="D169" s="57" t="s">
        <v>70</v>
      </c>
      <c r="E169" s="57" t="s">
        <v>28</v>
      </c>
      <c r="F169" s="58">
        <f>SUM(F170)</f>
        <v>233</v>
      </c>
    </row>
    <row r="170" spans="1:6" ht="41.25" customHeight="1">
      <c r="A170" s="3" t="s">
        <v>68</v>
      </c>
      <c r="B170" s="59" t="s">
        <v>32</v>
      </c>
      <c r="C170" s="59" t="s">
        <v>41</v>
      </c>
      <c r="D170" s="59" t="s">
        <v>69</v>
      </c>
      <c r="E170" s="59"/>
      <c r="F170" s="54">
        <f>SUM(F171)</f>
        <v>233</v>
      </c>
    </row>
    <row r="171" spans="1:6" ht="25.5">
      <c r="A171" s="29" t="s">
        <v>112</v>
      </c>
      <c r="B171" s="59" t="s">
        <v>32</v>
      </c>
      <c r="C171" s="59" t="s">
        <v>41</v>
      </c>
      <c r="D171" s="62" t="s">
        <v>113</v>
      </c>
      <c r="E171" s="59" t="s">
        <v>28</v>
      </c>
      <c r="F171" s="54">
        <f>F172</f>
        <v>233</v>
      </c>
    </row>
    <row r="172" spans="1:6" ht="38.25">
      <c r="A172" s="8" t="s">
        <v>115</v>
      </c>
      <c r="B172" s="59" t="s">
        <v>32</v>
      </c>
      <c r="C172" s="59" t="s">
        <v>41</v>
      </c>
      <c r="D172" s="62" t="s">
        <v>113</v>
      </c>
      <c r="E172" s="59" t="s">
        <v>114</v>
      </c>
      <c r="F172" s="54">
        <f>157+76</f>
        <v>233</v>
      </c>
    </row>
    <row r="173" spans="1:6" ht="25.5">
      <c r="A173" s="32" t="s">
        <v>65</v>
      </c>
      <c r="B173" s="55" t="s">
        <v>32</v>
      </c>
      <c r="C173" s="55" t="s">
        <v>66</v>
      </c>
      <c r="D173" s="55" t="s">
        <v>28</v>
      </c>
      <c r="E173" s="55" t="s">
        <v>28</v>
      </c>
      <c r="F173" s="56">
        <f>F176</f>
        <v>200</v>
      </c>
    </row>
    <row r="174" spans="1:6" s="17" customFormat="1" ht="18" customHeight="1">
      <c r="A174" s="5" t="s">
        <v>121</v>
      </c>
      <c r="B174" s="57" t="s">
        <v>32</v>
      </c>
      <c r="C174" s="57" t="s">
        <v>66</v>
      </c>
      <c r="D174" s="57" t="s">
        <v>70</v>
      </c>
      <c r="E174" s="57"/>
      <c r="F174" s="58">
        <f>SUM(F175)</f>
        <v>200</v>
      </c>
    </row>
    <row r="175" spans="1:6" ht="40.5" customHeight="1">
      <c r="A175" s="3" t="s">
        <v>68</v>
      </c>
      <c r="B175" s="59" t="s">
        <v>32</v>
      </c>
      <c r="C175" s="59" t="s">
        <v>66</v>
      </c>
      <c r="D175" s="59" t="s">
        <v>69</v>
      </c>
      <c r="E175" s="59"/>
      <c r="F175" s="54">
        <f>SUM(F176)</f>
        <v>200</v>
      </c>
    </row>
    <row r="176" spans="1:6" ht="25.5">
      <c r="A176" s="29" t="s">
        <v>112</v>
      </c>
      <c r="B176" s="59" t="s">
        <v>32</v>
      </c>
      <c r="C176" s="59" t="s">
        <v>66</v>
      </c>
      <c r="D176" s="62" t="s">
        <v>113</v>
      </c>
      <c r="E176" s="59"/>
      <c r="F176" s="54">
        <f>F177</f>
        <v>200</v>
      </c>
    </row>
    <row r="177" spans="1:6" ht="12.75">
      <c r="A177" s="28" t="s">
        <v>117</v>
      </c>
      <c r="B177" s="59" t="s">
        <v>32</v>
      </c>
      <c r="C177" s="59" t="s">
        <v>66</v>
      </c>
      <c r="D177" s="62" t="s">
        <v>113</v>
      </c>
      <c r="E177" s="59" t="s">
        <v>116</v>
      </c>
      <c r="F177" s="54">
        <v>200</v>
      </c>
    </row>
    <row r="178" spans="1:6" ht="12.75">
      <c r="A178" s="30" t="s">
        <v>2</v>
      </c>
      <c r="B178" s="55" t="s">
        <v>33</v>
      </c>
      <c r="C178" s="55" t="s">
        <v>33</v>
      </c>
      <c r="D178" s="55" t="s">
        <v>28</v>
      </c>
      <c r="E178" s="55" t="s">
        <v>28</v>
      </c>
      <c r="F178" s="56">
        <f>F179</f>
        <v>750</v>
      </c>
    </row>
    <row r="179" spans="1:6" s="17" customFormat="1" ht="25.5">
      <c r="A179" s="5" t="s">
        <v>53</v>
      </c>
      <c r="B179" s="57" t="s">
        <v>33</v>
      </c>
      <c r="C179" s="57" t="s">
        <v>52</v>
      </c>
      <c r="D179" s="57" t="s">
        <v>28</v>
      </c>
      <c r="E179" s="57" t="s">
        <v>28</v>
      </c>
      <c r="F179" s="58">
        <f>SUM(F180)</f>
        <v>750</v>
      </c>
    </row>
    <row r="180" spans="1:6" s="17" customFormat="1" ht="12.75">
      <c r="A180" s="5" t="s">
        <v>121</v>
      </c>
      <c r="B180" s="57" t="s">
        <v>33</v>
      </c>
      <c r="C180" s="57" t="s">
        <v>52</v>
      </c>
      <c r="D180" s="57" t="s">
        <v>70</v>
      </c>
      <c r="E180" s="57" t="s">
        <v>28</v>
      </c>
      <c r="F180" s="58">
        <f>SUM(F181)</f>
        <v>750</v>
      </c>
    </row>
    <row r="181" spans="1:6" ht="38.25">
      <c r="A181" s="3" t="s">
        <v>68</v>
      </c>
      <c r="B181" s="59" t="s">
        <v>33</v>
      </c>
      <c r="C181" s="59" t="s">
        <v>52</v>
      </c>
      <c r="D181" s="59" t="s">
        <v>69</v>
      </c>
      <c r="E181" s="59"/>
      <c r="F181" s="54">
        <f>SUM(F182)</f>
        <v>750</v>
      </c>
    </row>
    <row r="182" spans="1:6" ht="25.5">
      <c r="A182" s="29" t="s">
        <v>92</v>
      </c>
      <c r="B182" s="59" t="s">
        <v>33</v>
      </c>
      <c r="C182" s="59" t="s">
        <v>52</v>
      </c>
      <c r="D182" s="62" t="s">
        <v>93</v>
      </c>
      <c r="E182" s="59"/>
      <c r="F182" s="54">
        <f>SUM(F183)</f>
        <v>750</v>
      </c>
    </row>
    <row r="183" spans="1:6" ht="38.25">
      <c r="A183" s="29" t="s">
        <v>94</v>
      </c>
      <c r="B183" s="66" t="s">
        <v>33</v>
      </c>
      <c r="C183" s="66" t="s">
        <v>52</v>
      </c>
      <c r="D183" s="67" t="s">
        <v>95</v>
      </c>
      <c r="E183" s="68"/>
      <c r="F183" s="69">
        <f>SUM(F184)</f>
        <v>750</v>
      </c>
    </row>
    <row r="184" spans="1:6" ht="38.25">
      <c r="A184" s="8" t="s">
        <v>79</v>
      </c>
      <c r="B184" s="59" t="s">
        <v>33</v>
      </c>
      <c r="C184" s="59" t="s">
        <v>52</v>
      </c>
      <c r="D184" s="70" t="s">
        <v>95</v>
      </c>
      <c r="E184" s="59" t="s">
        <v>80</v>
      </c>
      <c r="F184" s="54">
        <v>750</v>
      </c>
    </row>
  </sheetData>
  <mergeCells count="4">
    <mergeCell ref="E4:F4"/>
    <mergeCell ref="D5:F5"/>
    <mergeCell ref="A7:F7"/>
    <mergeCell ref="A8:F8"/>
  </mergeCells>
  <printOptions/>
  <pageMargins left="0.48" right="0.21" top="0.22" bottom="0.2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2014-12-15T09:26:52Z</cp:lastPrinted>
  <dcterms:created xsi:type="dcterms:W3CDTF">2004-10-15T05:45:54Z</dcterms:created>
  <dcterms:modified xsi:type="dcterms:W3CDTF">2014-12-15T09:27:05Z</dcterms:modified>
  <cp:category/>
  <cp:version/>
  <cp:contentType/>
  <cp:contentStatus/>
</cp:coreProperties>
</file>