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0"/>
  </bookViews>
  <sheets>
    <sheet name="прил.5 2014" sheetId="1" r:id="rId1"/>
    <sheet name="прил.4 2014" sheetId="2" r:id="rId2"/>
  </sheets>
  <externalReferences>
    <externalReference r:id="rId5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<sst xmlns="http://schemas.openxmlformats.org/spreadsheetml/2006/main" count="1538" uniqueCount="152">
  <si>
    <t>0800</t>
  </si>
  <si>
    <t>УТВЕРЖДЕНА</t>
  </si>
  <si>
    <t>Физическая культура и спорт</t>
  </si>
  <si>
    <t>0801</t>
  </si>
  <si>
    <t>0200</t>
  </si>
  <si>
    <t>0300</t>
  </si>
  <si>
    <t>0309</t>
  </si>
  <si>
    <t>всего</t>
  </si>
  <si>
    <t>РАСПРЕДЕЛЕНИЕ</t>
  </si>
  <si>
    <t>Г</t>
  </si>
  <si>
    <t>ВЕДОМСТВЕННАЯ СТРУКТУРА</t>
  </si>
  <si>
    <t xml:space="preserve">расходов местного бюджета МО Кипенское сельское поселение </t>
  </si>
  <si>
    <t>Жилищно-коммунальное хозяйство</t>
  </si>
  <si>
    <t>Социальная политика</t>
  </si>
  <si>
    <t>Коммунальное хозяйство</t>
  </si>
  <si>
    <t>Наименование</t>
  </si>
  <si>
    <t>Общегосударственные вопросы</t>
  </si>
  <si>
    <t>Культура</t>
  </si>
  <si>
    <t>Решением Совета депутатов</t>
  </si>
  <si>
    <t>Национальная оборона</t>
  </si>
  <si>
    <t>Жилищное хозяйство</t>
  </si>
  <si>
    <t>Национальная безопасность и правоохранительная деятельность</t>
  </si>
  <si>
    <t>Иные межбюджетные трансферты</t>
  </si>
  <si>
    <t>УТВЕРЖДЕНО</t>
  </si>
  <si>
    <t>Рз</t>
  </si>
  <si>
    <t>ПР</t>
  </si>
  <si>
    <t>ЦСР</t>
  </si>
  <si>
    <t>ВР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</si>
  <si>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</si>
  <si>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</si>
  <si>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</si>
  <si>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</si>
  <si>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1000</t>
  </si>
  <si>
    <t>1100</t>
  </si>
  <si>
    <t>(приложение 4    )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</si>
  <si>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</si>
  <si>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</si>
  <si>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</si>
  <si>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</si>
  <si>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</si>
  <si>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0502</t>
  </si>
  <si>
    <t>Пенсионное обеспечение</t>
  </si>
  <si>
    <t>1001</t>
  </si>
  <si>
    <t>(приложение 5    )</t>
  </si>
  <si>
    <t>0102</t>
  </si>
  <si>
    <t xml:space="preserve">Мобилизационная и вневойсковая подготовка </t>
  </si>
  <si>
    <t>0203</t>
  </si>
  <si>
    <t>Осуществление первичного воинского учёта на территориях , где отсутствуют военные комиссариаты</t>
  </si>
  <si>
    <t>0501</t>
  </si>
  <si>
    <t>Благоустройство</t>
  </si>
  <si>
    <t>0503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</si>
  <si>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</si>
  <si>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</si>
  <si>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Сумма                  (тысяч рублей)</t>
  </si>
  <si>
    <t>1105</t>
  </si>
  <si>
    <t>Другие вопросы в области физической культуры и спорта</t>
  </si>
  <si>
    <t>540</t>
  </si>
  <si>
    <t>Местная администрация Кипенского сельского поселения</t>
  </si>
  <si>
    <t>Дорожное хозяйство(дорожные фонды)</t>
  </si>
  <si>
    <t>0409</t>
  </si>
  <si>
    <t>Осуществление отдельного гос. пономочия Лен. Обл. в сфере административных правоотношений</t>
  </si>
  <si>
    <t xml:space="preserve">бюджетных ассигнований по разделам,подразделам,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бюджета на 2014 год </t>
  </si>
  <si>
    <t>Функционирование высшего должностного лица субъета Российской Федерации и муниципального образования</t>
  </si>
  <si>
    <t xml:space="preserve">Защита населения и территории от чрезвычайных ситуаций природного  и техногенного характера, гражданская оборона </t>
  </si>
  <si>
    <t>Обеспечение пожарной безопасности</t>
  </si>
  <si>
    <t>0310</t>
  </si>
  <si>
    <t>Культура, кинематография</t>
  </si>
  <si>
    <t>Другие вопросы в области социальной политики</t>
  </si>
  <si>
    <t>1006</t>
  </si>
  <si>
    <t>90000000</t>
  </si>
  <si>
    <t>Реализация функций и полномочий органов местного самоуправления в рамках непрограммных расходов</t>
  </si>
  <si>
    <t>9900000</t>
  </si>
  <si>
    <t>9000000</t>
  </si>
  <si>
    <t xml:space="preserve"> Обеспечение деятельности аппаратов органов местного самоуправления </t>
  </si>
  <si>
    <t>9900021</t>
  </si>
  <si>
    <t>Обеспечение деятельности главы муниципального образования, главы местной администрации</t>
  </si>
  <si>
    <t>9900121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</si>
  <si>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</si>
  <si>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</si>
  <si>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государственных(муниципальных) органов, за исключением фонда оплаты труда</t>
  </si>
  <si>
    <t>122</t>
  </si>
  <si>
    <t>Прочая закупка товаров , работ и услуг для обеспечения государственных (муниципальных) нужд</t>
  </si>
  <si>
    <t>244</t>
  </si>
  <si>
    <t>Расходы на обеспечение деятельности депутатов представительного органа муниципального образования</t>
  </si>
  <si>
    <t>242</t>
  </si>
  <si>
    <t xml:space="preserve">Закупка товаров, работ, услуг в сфере информационно-коммуникационных технологий </t>
  </si>
  <si>
    <t>852</t>
  </si>
  <si>
    <t xml:space="preserve">Уплата прочих налогов, сборов и иных платежей </t>
  </si>
  <si>
    <t>9900500</t>
  </si>
  <si>
    <t>Межбюджетные трансферты муниципальным образованиям</t>
  </si>
  <si>
    <t>9900501</t>
  </si>
  <si>
    <t xml:space="preserve">Межбюджетные трансферты муниципальному району </t>
  </si>
  <si>
    <t>0107</t>
  </si>
  <si>
    <t>Обеспечение проведения выборов и референдумов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</si>
  <si>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</si>
  <si>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</si>
  <si>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</si>
  <si>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</si>
  <si>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>Бюджетные инвестиции в объекты капитального строительства государственной(муниципальной) собственности</t>
  </si>
  <si>
    <t xml:space="preserve">Бюджетные инвестиции </t>
  </si>
  <si>
    <t>9900025</t>
  </si>
  <si>
    <t>414</t>
  </si>
  <si>
    <t>Обеспечение деятельности подведомственных учреждений в сфере культуры в рамках непрограммных расходов</t>
  </si>
  <si>
    <t>9100000</t>
  </si>
  <si>
    <t>9110000</t>
  </si>
  <si>
    <t>Обеспечение деятельности библиотек в сфере культуры</t>
  </si>
  <si>
    <t>9110023</t>
  </si>
  <si>
    <t>Фонд оплаты труда казённых учреждений и взносы по обязательному социальному страхованию</t>
  </si>
  <si>
    <t>111</t>
  </si>
  <si>
    <t>112</t>
  </si>
  <si>
    <t>Иные выплаты персоналу казённых учреждений , за исключением фонда оплаты труда</t>
  </si>
  <si>
    <t>Обеспечение деятельности домов культуры</t>
  </si>
  <si>
    <t>9120000</t>
  </si>
  <si>
    <t>9120023</t>
  </si>
  <si>
    <t>Обеспечение деятельности муниципальных казённых учреждений</t>
  </si>
  <si>
    <t xml:space="preserve">Расходы в рамках полномочий  органов местного самоуправления </t>
  </si>
  <si>
    <t>9900022</t>
  </si>
  <si>
    <t>313</t>
  </si>
  <si>
    <t>Пособия, компенсации, меры социальной поддержки по публичным нормативным обязательствам</t>
  </si>
  <si>
    <t>360</t>
  </si>
  <si>
    <t>Иные выплаты населению</t>
  </si>
  <si>
    <t xml:space="preserve"> на 2014 год</t>
  </si>
  <si>
    <t>9907134</t>
  </si>
  <si>
    <t>9905118</t>
  </si>
  <si>
    <t>Непрограммные расходы</t>
  </si>
  <si>
    <t>9900503</t>
  </si>
  <si>
    <t>Иные межбюджетные трансферты по передаче полномочий по осуществлению внешнего муниципального финансового контроля</t>
  </si>
  <si>
    <t>Дорожное хозяйство (дорожные фонды)</t>
  </si>
  <si>
    <t>Иные тежбюджетные трансферты по передаче полномочий по осуществлению внешнего муниципального финансового контроля</t>
  </si>
  <si>
    <t>Другие общегосударственные расходы</t>
  </si>
  <si>
    <t>0113</t>
  </si>
  <si>
    <t>Другие общегосударственные вопросы</t>
  </si>
  <si>
    <t>9909020</t>
  </si>
  <si>
    <t>9909014</t>
  </si>
  <si>
    <t>Бюджетные инвестиции</t>
  </si>
  <si>
    <t>9907020</t>
  </si>
  <si>
    <t>Бюджетные инвестиции в объекты капитального строительтства объектов газификации собственности муниципальных образований</t>
  </si>
  <si>
    <t>9900026</t>
  </si>
  <si>
    <t>Имущественный взнос в уставный фонд</t>
  </si>
  <si>
    <t>Субсидии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</si>
  <si>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9907088</t>
  </si>
  <si>
    <t>9909088</t>
  </si>
  <si>
    <t>Софинансирование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</si>
  <si>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9907202</t>
  </si>
  <si>
    <t>9127202</t>
  </si>
  <si>
    <t>9909013</t>
  </si>
  <si>
    <t>Субсидии на капитальный ремонт и ремонт дворовых территорий многоквартирых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автомобилных дорог общего пользования"</t>
  </si>
  <si>
    <t>9907013</t>
  </si>
  <si>
    <t>9907014</t>
  </si>
  <si>
    <t>от 31.07.2014 года № 23</t>
  </si>
  <si>
    <t>9900027</t>
  </si>
  <si>
    <t>Возврат  бюжетных средств, имеющих целевое назначение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</si>
</sst>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>
      <alignment wrapText="1"/>
    </xf>
    <xf numFmtId="0" fontId="8" fillId="0" borderId="15" xfId="53" applyFont="1" applyFill="1" applyBorder="1" applyAlignment="1">
      <alignment horizontal="left" wrapText="1" shrinkToFit="1"/>
      <protection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8" fillId="0" borderId="16" xfId="53" applyFont="1" applyFill="1" applyBorder="1" applyAlignment="1">
      <alignment horizontal="left" wrapText="1" shrinkToFit="1"/>
      <protection/>
    </xf>
    <xf numFmtId="179" fontId="9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53" applyFont="1" applyFill="1" applyBorder="1" applyAlignment="1">
      <alignment horizontal="center" wrapText="1" shrinkToFit="1"/>
      <protection/>
    </xf>
    <xf numFmtId="0" fontId="8" fillId="0" borderId="17" xfId="53" applyFont="1" applyFill="1" applyBorder="1" applyAlignment="1">
      <alignment horizontal="left" wrapText="1" shrinkToFit="1"/>
      <protection/>
    </xf>
    <xf numFmtId="0" fontId="9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0" xfId="53" applyFont="1" applyFill="1" applyBorder="1" applyAlignment="1">
      <alignment horizontal="center" wrapText="1" shrinkToFit="1"/>
      <protection/>
    </xf>
    <xf numFmtId="49" fontId="8" fillId="35" borderId="10" xfId="0" applyNumberFormat="1" applyFont="1" applyFill="1" applyBorder="1" applyAlignment="1">
      <alignment horizontal="center" wrapText="1"/>
    </xf>
    <xf numFmtId="179" fontId="8" fillId="35" borderId="10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 wrapText="1"/>
    </xf>
    <xf numFmtId="179" fontId="9" fillId="35" borderId="10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 wrapText="1"/>
    </xf>
    <xf numFmtId="179" fontId="7" fillId="35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wrapText="1"/>
    </xf>
    <xf numFmtId="49" fontId="8" fillId="35" borderId="19" xfId="53" applyNumberFormat="1" applyFont="1" applyFill="1" applyBorder="1" applyAlignment="1">
      <alignment horizontal="center"/>
      <protection/>
    </xf>
    <xf numFmtId="49" fontId="10" fillId="36" borderId="10" xfId="0" applyNumberFormat="1" applyFont="1" applyFill="1" applyBorder="1" applyAlignment="1">
      <alignment horizontal="center" wrapText="1"/>
    </xf>
    <xf numFmtId="17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 wrapText="1"/>
    </xf>
    <xf numFmtId="49" fontId="8" fillId="35" borderId="13" xfId="0" applyNumberFormat="1" applyFont="1" applyFill="1" applyBorder="1" applyAlignment="1">
      <alignment horizontal="center" wrapText="1"/>
    </xf>
    <xf numFmtId="49" fontId="8" fillId="35" borderId="20" xfId="53" applyNumberFormat="1" applyFont="1" applyFill="1" applyBorder="1" applyAlignment="1">
      <alignment horizontal="center"/>
      <protection/>
    </xf>
    <xf numFmtId="49" fontId="8" fillId="36" borderId="13" xfId="0" applyNumberFormat="1" applyFont="1" applyFill="1" applyBorder="1" applyAlignment="1">
      <alignment horizontal="center" wrapText="1"/>
    </xf>
    <xf numFmtId="179" fontId="8" fillId="35" borderId="13" xfId="0" applyNumberFormat="1" applyFont="1" applyFill="1" applyBorder="1" applyAlignment="1">
      <alignment horizontal="center"/>
    </xf>
    <xf numFmtId="49" fontId="8" fillId="35" borderId="10" xfId="53" applyNumberFormat="1" applyFont="1" applyFill="1" applyBorder="1" applyAlignment="1">
      <alignment horizontal="center"/>
      <protection/>
    </xf>
    <xf numFmtId="49" fontId="9" fillId="36" borderId="10" xfId="0" applyNumberFormat="1" applyFont="1" applyFill="1" applyBorder="1" applyAlignment="1">
      <alignment wrapText="1"/>
    </xf>
    <xf numFmtId="179" fontId="9" fillId="36" borderId="10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4" fontId="8" fillId="35" borderId="10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2"/>
  <sheetViews>
    <sheetView tabSelected="1" zoomScalePageLayoutView="0" workbookViewId="0" topLeftCell="A121">
      <selection activeCell="G132" sqref="G132"/>
    </sheetView>
  </sheetViews>
  <sheetFormatPr defaultColWidth="9.140625" defaultRowHeight="12.75"/>
  <cols>
    <col min="1" max="1" width="35.421875" style="1" customWidth="1"/>
    <col min="2" max="2" width="6.7109375" style="7" customWidth="1"/>
    <col min="3" max="3" width="8.7109375" style="7" customWidth="1"/>
    <col min="4" max="6" width="9.140625" style="7" customWidth="1"/>
    <col min="7" max="7" width="9.57421875" style="7" bestFit="1" customWidth="1"/>
    <col min="8" max="8" width="13.8515625" style="1" customWidth="1"/>
    <col min="9" max="9" width="12.28125" style="1" bestFit="1" customWidth="1"/>
    <col min="10" max="16384" width="9.140625" style="1" customWidth="1"/>
  </cols>
  <sheetData>
    <row r="3" spans="1:8" ht="12.75">
      <c r="A3" s="2"/>
      <c r="B3" s="8"/>
      <c r="C3" s="8"/>
      <c r="D3" s="8"/>
      <c r="E3" s="8"/>
      <c r="F3" s="8" t="s">
        <v>1</v>
      </c>
      <c r="H3" s="2"/>
    </row>
    <row r="4" spans="1:8" ht="12.75" customHeight="1">
      <c r="A4" s="2"/>
      <c r="B4" s="8"/>
      <c r="C4" s="8"/>
      <c r="D4" s="8"/>
      <c r="E4" s="75" t="s">
        <v>18</v>
      </c>
      <c r="F4" s="76"/>
      <c r="G4" s="76"/>
      <c r="H4" s="23"/>
    </row>
    <row r="5" spans="1:8" ht="12.75" customHeight="1">
      <c r="A5" s="2"/>
      <c r="B5" s="8"/>
      <c r="C5" s="8"/>
      <c r="D5" s="8"/>
      <c r="E5" s="75" t="s">
        <v>149</v>
      </c>
      <c r="F5" s="76"/>
      <c r="G5" s="76"/>
      <c r="H5" s="23"/>
    </row>
    <row r="6" spans="1:8" ht="12.75">
      <c r="A6" s="2"/>
      <c r="B6" s="8"/>
      <c r="C6" s="8"/>
      <c r="D6" s="8"/>
      <c r="E6" s="8"/>
      <c r="F6" s="8" t="s">
        <v>43</v>
      </c>
      <c r="H6" s="2"/>
    </row>
    <row r="7" spans="1:8" ht="12.75">
      <c r="A7" s="77" t="s">
        <v>10</v>
      </c>
      <c r="B7" s="77"/>
      <c r="C7" s="77"/>
      <c r="D7" s="77"/>
      <c r="E7" s="77"/>
      <c r="F7" s="77"/>
      <c r="G7" s="77"/>
      <c r="H7" s="22"/>
    </row>
    <row r="8" spans="1:8" ht="12.75">
      <c r="A8" s="77" t="s">
        <v>11</v>
      </c>
      <c r="B8" s="77"/>
      <c r="C8" s="77"/>
      <c r="D8" s="77"/>
      <c r="E8" s="77"/>
      <c r="F8" s="77"/>
      <c r="G8" s="77"/>
      <c r="H8" s="22"/>
    </row>
    <row r="9" spans="1:8" ht="12.75">
      <c r="A9" s="77" t="s">
        <v>121</v>
      </c>
      <c r="B9" s="77"/>
      <c r="C9" s="77"/>
      <c r="D9" s="77"/>
      <c r="E9" s="77"/>
      <c r="F9" s="77"/>
      <c r="G9" s="77"/>
      <c r="H9" s="22"/>
    </row>
    <row r="10" spans="1:8" ht="12.75">
      <c r="A10" s="2"/>
      <c r="B10" s="8"/>
      <c r="C10" s="8"/>
      <c r="D10" s="8"/>
      <c r="E10" s="8"/>
      <c r="F10" s="8"/>
      <c r="G10" s="8"/>
      <c r="H10" s="2"/>
    </row>
    <row r="11" spans="1:7" ht="38.25">
      <c r="A11" s="11" t="s">
        <v>15</v>
      </c>
      <c r="B11" s="11" t="s">
        <v>9</v>
      </c>
      <c r="C11" s="6" t="s">
        <v>24</v>
      </c>
      <c r="D11" s="6" t="s">
        <v>25</v>
      </c>
      <c r="E11" s="6" t="s">
        <v>26</v>
      </c>
      <c r="F11" s="6" t="s">
        <v>27</v>
      </c>
      <c r="G11" s="18" t="s">
        <v>53</v>
      </c>
    </row>
    <row r="12" spans="1:7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</row>
    <row r="13" spans="1:7" ht="25.5">
      <c r="A13" s="12" t="s">
        <v>57</v>
      </c>
      <c r="B13" s="12">
        <v>907</v>
      </c>
      <c r="C13" s="12"/>
      <c r="D13" s="12"/>
      <c r="E13" s="12"/>
      <c r="F13" s="12"/>
      <c r="G13" s="12"/>
    </row>
    <row r="14" spans="1:8" ht="12.75">
      <c r="A14" s="61" t="s">
        <v>7</v>
      </c>
      <c r="B14" s="45"/>
      <c r="C14" s="45" t="s">
        <v>28</v>
      </c>
      <c r="D14" s="45" t="s">
        <v>28</v>
      </c>
      <c r="E14" s="45" t="s">
        <v>28</v>
      </c>
      <c r="F14" s="45" t="s">
        <v>28</v>
      </c>
      <c r="G14" s="62">
        <f>G15+G63+G70+G87+G109+G147+G176+G165</f>
        <v>47063.63999999999</v>
      </c>
      <c r="H14" s="63"/>
    </row>
    <row r="15" spans="1:7" ht="12.75">
      <c r="A15" s="21" t="s">
        <v>16</v>
      </c>
      <c r="B15" s="34">
        <v>907</v>
      </c>
      <c r="C15" s="26" t="s">
        <v>29</v>
      </c>
      <c r="D15" s="26" t="s">
        <v>29</v>
      </c>
      <c r="E15" s="26" t="s">
        <v>28</v>
      </c>
      <c r="F15" s="26" t="s">
        <v>28</v>
      </c>
      <c r="G15" s="29">
        <f>G16+G23+G34+G51+G56</f>
        <v>13247</v>
      </c>
    </row>
    <row r="16" spans="1:7" ht="51">
      <c r="A16" s="21" t="s">
        <v>62</v>
      </c>
      <c r="B16" s="34">
        <v>907</v>
      </c>
      <c r="C16" s="26" t="s">
        <v>29</v>
      </c>
      <c r="D16" s="26" t="s">
        <v>44</v>
      </c>
      <c r="E16" s="26"/>
      <c r="F16" s="26"/>
      <c r="G16" s="29">
        <f>SUM(G17)</f>
        <v>650</v>
      </c>
    </row>
    <row r="17" spans="1:7" ht="12.75">
      <c r="A17" s="5" t="s">
        <v>124</v>
      </c>
      <c r="B17" s="35">
        <v>907</v>
      </c>
      <c r="C17" s="9" t="s">
        <v>29</v>
      </c>
      <c r="D17" s="9" t="s">
        <v>44</v>
      </c>
      <c r="E17" s="9" t="s">
        <v>72</v>
      </c>
      <c r="F17" s="9" t="s">
        <v>28</v>
      </c>
      <c r="G17" s="31">
        <f>SUM(G18)</f>
        <v>650</v>
      </c>
    </row>
    <row r="18" spans="1:7" ht="38.25">
      <c r="A18" s="3" t="s">
        <v>70</v>
      </c>
      <c r="B18" s="12">
        <v>907</v>
      </c>
      <c r="C18" s="10" t="s">
        <v>29</v>
      </c>
      <c r="D18" s="10" t="s">
        <v>44</v>
      </c>
      <c r="E18" s="10" t="s">
        <v>71</v>
      </c>
      <c r="F18" s="10"/>
      <c r="G18" s="30">
        <f>SUM(G19)</f>
        <v>650</v>
      </c>
    </row>
    <row r="19" spans="1:7" ht="25.5">
      <c r="A19" s="3" t="s">
        <v>73</v>
      </c>
      <c r="B19" s="12">
        <v>907</v>
      </c>
      <c r="C19" s="10" t="s">
        <v>29</v>
      </c>
      <c r="D19" s="10" t="s">
        <v>44</v>
      </c>
      <c r="E19" s="10" t="s">
        <v>74</v>
      </c>
      <c r="F19" s="10"/>
      <c r="G19" s="30">
        <f>SUM(G20)</f>
        <v>650</v>
      </c>
    </row>
    <row r="20" spans="1:7" ht="38.25">
      <c r="A20" s="3" t="s">
        <v>75</v>
      </c>
      <c r="B20" s="12">
        <v>907</v>
      </c>
      <c r="C20" s="10" t="s">
        <v>29</v>
      </c>
      <c r="D20" s="10" t="s">
        <v>44</v>
      </c>
      <c r="E20" s="10" t="s">
        <v>76</v>
      </c>
      <c r="F20" s="10"/>
      <c r="G20" s="30">
        <f>SUM(G21:G22)</f>
        <v>650</v>
      </c>
    </row>
    <row r="21" spans="1:7" ht="51">
      <c r="A21" s="3" t="s">
        <v>78</v>
      </c>
      <c r="B21" s="12">
        <v>907</v>
      </c>
      <c r="C21" s="49" t="s">
        <v>29</v>
      </c>
      <c r="D21" s="49" t="s">
        <v>44</v>
      </c>
      <c r="E21" s="49" t="s">
        <v>76</v>
      </c>
      <c r="F21" s="49" t="s">
        <v>77</v>
      </c>
      <c r="G21" s="44">
        <v>620</v>
      </c>
    </row>
    <row r="22" spans="1:7" ht="51">
      <c r="A22" s="3" t="s">
        <v>79</v>
      </c>
      <c r="B22" s="12">
        <v>907</v>
      </c>
      <c r="C22" s="49" t="s">
        <v>29</v>
      </c>
      <c r="D22" s="49" t="s">
        <v>44</v>
      </c>
      <c r="E22" s="49" t="s">
        <v>76</v>
      </c>
      <c r="F22" s="49" t="s">
        <v>80</v>
      </c>
      <c r="G22" s="44">
        <v>30</v>
      </c>
    </row>
    <row r="23" spans="1:7" ht="76.5">
      <c r="A23" s="21" t="s">
        <v>51</v>
      </c>
      <c r="B23" s="34">
        <v>907</v>
      </c>
      <c r="C23" s="26" t="s">
        <v>29</v>
      </c>
      <c r="D23" s="26" t="s">
        <v>52</v>
      </c>
      <c r="E23" s="26"/>
      <c r="F23" s="26"/>
      <c r="G23" s="29">
        <f>SUM(G24)</f>
        <v>430</v>
      </c>
    </row>
    <row r="24" spans="1:7" ht="16.5" customHeight="1">
      <c r="A24" s="5" t="s">
        <v>124</v>
      </c>
      <c r="B24" s="35">
        <v>907</v>
      </c>
      <c r="C24" s="9" t="s">
        <v>29</v>
      </c>
      <c r="D24" s="9" t="s">
        <v>52</v>
      </c>
      <c r="E24" s="9" t="s">
        <v>72</v>
      </c>
      <c r="F24" s="9"/>
      <c r="G24" s="31">
        <f>SUM(G25)</f>
        <v>430</v>
      </c>
    </row>
    <row r="25" spans="1:7" ht="38.25">
      <c r="A25" s="3" t="s">
        <v>70</v>
      </c>
      <c r="B25" s="12">
        <v>907</v>
      </c>
      <c r="C25" s="10" t="s">
        <v>29</v>
      </c>
      <c r="D25" s="10" t="s">
        <v>52</v>
      </c>
      <c r="E25" s="10" t="s">
        <v>71</v>
      </c>
      <c r="F25" s="10"/>
      <c r="G25" s="30">
        <f>SUM(G26+G32)</f>
        <v>430</v>
      </c>
    </row>
    <row r="26" spans="1:7" ht="25.5">
      <c r="A26" s="3" t="s">
        <v>73</v>
      </c>
      <c r="B26" s="12">
        <v>907</v>
      </c>
      <c r="C26" s="10" t="s">
        <v>29</v>
      </c>
      <c r="D26" s="10" t="s">
        <v>52</v>
      </c>
      <c r="E26" s="10" t="s">
        <v>74</v>
      </c>
      <c r="F26" s="10"/>
      <c r="G26" s="32">
        <f>SUM(G27:G28)</f>
        <v>410</v>
      </c>
    </row>
    <row r="27" spans="1:7" ht="51">
      <c r="A27" s="3" t="s">
        <v>79</v>
      </c>
      <c r="B27" s="12">
        <v>907</v>
      </c>
      <c r="C27" s="43" t="s">
        <v>29</v>
      </c>
      <c r="D27" s="43" t="s">
        <v>52</v>
      </c>
      <c r="E27" s="43" t="s">
        <v>74</v>
      </c>
      <c r="F27" s="43" t="s">
        <v>80</v>
      </c>
      <c r="G27" s="44">
        <f>SUM(G30)</f>
        <v>400</v>
      </c>
    </row>
    <row r="28" spans="1:7" ht="43.5" customHeight="1">
      <c r="A28" s="3" t="s">
        <v>81</v>
      </c>
      <c r="B28" s="12">
        <v>907</v>
      </c>
      <c r="C28" s="43" t="s">
        <v>29</v>
      </c>
      <c r="D28" s="43" t="s">
        <v>52</v>
      </c>
      <c r="E28" s="43" t="s">
        <v>74</v>
      </c>
      <c r="F28" s="43" t="s">
        <v>82</v>
      </c>
      <c r="G28" s="44">
        <f>SUM(G31)</f>
        <v>10</v>
      </c>
    </row>
    <row r="29" spans="1:7" ht="41.25" customHeight="1">
      <c r="A29" s="3" t="s">
        <v>83</v>
      </c>
      <c r="B29" s="12">
        <v>907</v>
      </c>
      <c r="C29" s="43" t="s">
        <v>29</v>
      </c>
      <c r="D29" s="43" t="s">
        <v>52</v>
      </c>
      <c r="E29" s="43" t="s">
        <v>74</v>
      </c>
      <c r="F29" s="43"/>
      <c r="G29" s="44">
        <f>SUM(G30:G31)</f>
        <v>410</v>
      </c>
    </row>
    <row r="30" spans="1:7" ht="51">
      <c r="A30" s="3" t="s">
        <v>79</v>
      </c>
      <c r="B30" s="12">
        <v>907</v>
      </c>
      <c r="C30" s="43" t="s">
        <v>29</v>
      </c>
      <c r="D30" s="43" t="s">
        <v>52</v>
      </c>
      <c r="E30" s="43" t="s">
        <v>74</v>
      </c>
      <c r="F30" s="43" t="s">
        <v>80</v>
      </c>
      <c r="G30" s="44">
        <f>400</f>
        <v>400</v>
      </c>
    </row>
    <row r="31" spans="1:7" ht="39" customHeight="1">
      <c r="A31" s="3" t="s">
        <v>81</v>
      </c>
      <c r="B31" s="12">
        <v>907</v>
      </c>
      <c r="C31" s="43" t="s">
        <v>29</v>
      </c>
      <c r="D31" s="43" t="s">
        <v>52</v>
      </c>
      <c r="E31" s="43" t="s">
        <v>74</v>
      </c>
      <c r="F31" s="43" t="s">
        <v>82</v>
      </c>
      <c r="G31" s="44">
        <f>10</f>
        <v>10</v>
      </c>
    </row>
    <row r="32" spans="1:7" ht="57" customHeight="1">
      <c r="A32" s="3" t="s">
        <v>128</v>
      </c>
      <c r="B32" s="12">
        <v>907</v>
      </c>
      <c r="C32" s="43" t="s">
        <v>29</v>
      </c>
      <c r="D32" s="43" t="s">
        <v>52</v>
      </c>
      <c r="E32" s="43" t="s">
        <v>125</v>
      </c>
      <c r="F32" s="43"/>
      <c r="G32" s="46">
        <f>G33</f>
        <v>20</v>
      </c>
    </row>
    <row r="33" spans="1:7" ht="36" customHeight="1">
      <c r="A33" s="3" t="s">
        <v>22</v>
      </c>
      <c r="B33" s="12">
        <v>907</v>
      </c>
      <c r="C33" s="43" t="s">
        <v>29</v>
      </c>
      <c r="D33" s="43" t="s">
        <v>52</v>
      </c>
      <c r="E33" s="43" t="s">
        <v>125</v>
      </c>
      <c r="F33" s="43" t="s">
        <v>56</v>
      </c>
      <c r="G33" s="44">
        <v>20</v>
      </c>
    </row>
    <row r="34" spans="1:7" ht="76.5">
      <c r="A34" s="21" t="s">
        <v>30</v>
      </c>
      <c r="B34" s="34">
        <v>907</v>
      </c>
      <c r="C34" s="45" t="s">
        <v>29</v>
      </c>
      <c r="D34" s="45" t="s">
        <v>31</v>
      </c>
      <c r="E34" s="45" t="s">
        <v>28</v>
      </c>
      <c r="F34" s="45" t="s">
        <v>28</v>
      </c>
      <c r="G34" s="46">
        <f>SUM(G35)</f>
        <v>11304</v>
      </c>
    </row>
    <row r="35" spans="1:7" ht="17.25" customHeight="1">
      <c r="A35" s="5" t="s">
        <v>124</v>
      </c>
      <c r="B35" s="35">
        <v>907</v>
      </c>
      <c r="C35" s="47" t="s">
        <v>29</v>
      </c>
      <c r="D35" s="47" t="s">
        <v>31</v>
      </c>
      <c r="E35" s="47" t="s">
        <v>72</v>
      </c>
      <c r="F35" s="47" t="s">
        <v>28</v>
      </c>
      <c r="G35" s="48">
        <f>SUM(G36)</f>
        <v>11304</v>
      </c>
    </row>
    <row r="36" spans="1:7" ht="38.25">
      <c r="A36" s="3" t="s">
        <v>70</v>
      </c>
      <c r="B36" s="12">
        <v>907</v>
      </c>
      <c r="C36" s="49" t="s">
        <v>29</v>
      </c>
      <c r="D36" s="49" t="s">
        <v>31</v>
      </c>
      <c r="E36" s="43" t="s">
        <v>71</v>
      </c>
      <c r="F36" s="49"/>
      <c r="G36" s="44">
        <f>SUM(G37+G46+G43+G49)</f>
        <v>11304</v>
      </c>
    </row>
    <row r="37" spans="1:7" ht="25.5">
      <c r="A37" s="3" t="s">
        <v>73</v>
      </c>
      <c r="B37" s="12">
        <v>907</v>
      </c>
      <c r="C37" s="49" t="s">
        <v>29</v>
      </c>
      <c r="D37" s="49" t="s">
        <v>31</v>
      </c>
      <c r="E37" s="43" t="s">
        <v>74</v>
      </c>
      <c r="F37" s="49"/>
      <c r="G37" s="44">
        <f>SUM(G38:G42)</f>
        <v>10181</v>
      </c>
    </row>
    <row r="38" spans="1:7" ht="51">
      <c r="A38" s="3" t="s">
        <v>78</v>
      </c>
      <c r="B38" s="12">
        <v>907</v>
      </c>
      <c r="C38" s="49" t="s">
        <v>29</v>
      </c>
      <c r="D38" s="49" t="s">
        <v>31</v>
      </c>
      <c r="E38" s="43" t="s">
        <v>74</v>
      </c>
      <c r="F38" s="49" t="s">
        <v>77</v>
      </c>
      <c r="G38" s="44">
        <f>6800+100+250</f>
        <v>7150</v>
      </c>
    </row>
    <row r="39" spans="1:7" ht="51">
      <c r="A39" s="3" t="s">
        <v>79</v>
      </c>
      <c r="B39" s="12">
        <v>907</v>
      </c>
      <c r="C39" s="49" t="s">
        <v>29</v>
      </c>
      <c r="D39" s="49" t="s">
        <v>31</v>
      </c>
      <c r="E39" s="43" t="s">
        <v>74</v>
      </c>
      <c r="F39" s="49" t="s">
        <v>80</v>
      </c>
      <c r="G39" s="44">
        <v>227.8</v>
      </c>
    </row>
    <row r="40" spans="1:7" ht="38.25">
      <c r="A40" s="3" t="s">
        <v>85</v>
      </c>
      <c r="B40" s="12">
        <v>907</v>
      </c>
      <c r="C40" s="49" t="s">
        <v>29</v>
      </c>
      <c r="D40" s="49" t="s">
        <v>31</v>
      </c>
      <c r="E40" s="43" t="s">
        <v>74</v>
      </c>
      <c r="F40" s="49" t="s">
        <v>84</v>
      </c>
      <c r="G40" s="44">
        <v>250</v>
      </c>
    </row>
    <row r="41" spans="1:7" ht="51">
      <c r="A41" s="3" t="s">
        <v>81</v>
      </c>
      <c r="B41" s="12">
        <v>907</v>
      </c>
      <c r="C41" s="49" t="s">
        <v>29</v>
      </c>
      <c r="D41" s="49" t="s">
        <v>31</v>
      </c>
      <c r="E41" s="43" t="s">
        <v>74</v>
      </c>
      <c r="F41" s="49" t="s">
        <v>82</v>
      </c>
      <c r="G41" s="44">
        <f>2352.2+51+50</f>
        <v>2453.2</v>
      </c>
    </row>
    <row r="42" spans="1:7" ht="25.5">
      <c r="A42" s="3" t="s">
        <v>87</v>
      </c>
      <c r="B42" s="12">
        <v>907</v>
      </c>
      <c r="C42" s="49" t="s">
        <v>29</v>
      </c>
      <c r="D42" s="49" t="s">
        <v>31</v>
      </c>
      <c r="E42" s="43" t="s">
        <v>74</v>
      </c>
      <c r="F42" s="49" t="s">
        <v>86</v>
      </c>
      <c r="G42" s="44">
        <v>100</v>
      </c>
    </row>
    <row r="43" spans="1:7" ht="38.25">
      <c r="A43" s="5" t="s">
        <v>75</v>
      </c>
      <c r="B43" s="35">
        <v>907</v>
      </c>
      <c r="C43" s="47" t="s">
        <v>29</v>
      </c>
      <c r="D43" s="47" t="s">
        <v>31</v>
      </c>
      <c r="E43" s="47" t="s">
        <v>76</v>
      </c>
      <c r="F43" s="47" t="s">
        <v>28</v>
      </c>
      <c r="G43" s="48">
        <f>SUM(G44:G45)</f>
        <v>1053</v>
      </c>
    </row>
    <row r="44" spans="1:7" ht="51">
      <c r="A44" s="3" t="s">
        <v>78</v>
      </c>
      <c r="B44" s="35">
        <v>907</v>
      </c>
      <c r="C44" s="49" t="s">
        <v>29</v>
      </c>
      <c r="D44" s="49" t="s">
        <v>31</v>
      </c>
      <c r="E44" s="43" t="s">
        <v>76</v>
      </c>
      <c r="F44" s="49" t="s">
        <v>77</v>
      </c>
      <c r="G44" s="44">
        <f>1003+35+15</f>
        <v>1053</v>
      </c>
    </row>
    <row r="45" spans="1:7" ht="51">
      <c r="A45" s="3" t="s">
        <v>79</v>
      </c>
      <c r="B45" s="12">
        <v>907</v>
      </c>
      <c r="C45" s="49" t="s">
        <v>29</v>
      </c>
      <c r="D45" s="49" t="s">
        <v>31</v>
      </c>
      <c r="E45" s="43" t="s">
        <v>76</v>
      </c>
      <c r="F45" s="49" t="s">
        <v>80</v>
      </c>
      <c r="G45" s="44">
        <f>50-50</f>
        <v>0</v>
      </c>
    </row>
    <row r="46" spans="1:7" ht="25.5">
      <c r="A46" s="5" t="s">
        <v>89</v>
      </c>
      <c r="B46" s="35">
        <v>907</v>
      </c>
      <c r="C46" s="47" t="s">
        <v>29</v>
      </c>
      <c r="D46" s="47" t="s">
        <v>31</v>
      </c>
      <c r="E46" s="47" t="s">
        <v>88</v>
      </c>
      <c r="F46" s="47"/>
      <c r="G46" s="48">
        <f>SUM(G47)</f>
        <v>69</v>
      </c>
    </row>
    <row r="47" spans="1:7" ht="25.5">
      <c r="A47" s="5" t="s">
        <v>91</v>
      </c>
      <c r="B47" s="35">
        <v>907</v>
      </c>
      <c r="C47" s="47" t="s">
        <v>29</v>
      </c>
      <c r="D47" s="47" t="s">
        <v>31</v>
      </c>
      <c r="E47" s="47" t="s">
        <v>90</v>
      </c>
      <c r="F47" s="47"/>
      <c r="G47" s="48">
        <f>SUM(G48)</f>
        <v>69</v>
      </c>
    </row>
    <row r="48" spans="1:7" ht="12.75">
      <c r="A48" s="3" t="s">
        <v>22</v>
      </c>
      <c r="B48" s="12">
        <v>907</v>
      </c>
      <c r="C48" s="49" t="s">
        <v>29</v>
      </c>
      <c r="D48" s="49" t="s">
        <v>31</v>
      </c>
      <c r="E48" s="49" t="s">
        <v>90</v>
      </c>
      <c r="F48" s="49" t="s">
        <v>56</v>
      </c>
      <c r="G48" s="44">
        <v>69</v>
      </c>
    </row>
    <row r="49" spans="1:7" ht="41.25" customHeight="1">
      <c r="A49" s="5" t="s">
        <v>60</v>
      </c>
      <c r="B49" s="35">
        <v>907</v>
      </c>
      <c r="C49" s="50" t="s">
        <v>29</v>
      </c>
      <c r="D49" s="50" t="s">
        <v>31</v>
      </c>
      <c r="E49" s="50" t="s">
        <v>122</v>
      </c>
      <c r="F49" s="50"/>
      <c r="G49" s="48">
        <f>G50</f>
        <v>1</v>
      </c>
    </row>
    <row r="50" spans="1:7" ht="39.75" customHeight="1">
      <c r="A50" s="3" t="s">
        <v>81</v>
      </c>
      <c r="B50" s="12">
        <v>907</v>
      </c>
      <c r="C50" s="43" t="s">
        <v>29</v>
      </c>
      <c r="D50" s="43" t="s">
        <v>31</v>
      </c>
      <c r="E50" s="43" t="s">
        <v>122</v>
      </c>
      <c r="F50" s="43" t="s">
        <v>82</v>
      </c>
      <c r="G50" s="44">
        <v>1</v>
      </c>
    </row>
    <row r="51" spans="1:7" ht="25.5">
      <c r="A51" s="21" t="s">
        <v>93</v>
      </c>
      <c r="B51" s="34">
        <v>907</v>
      </c>
      <c r="C51" s="51" t="s">
        <v>29</v>
      </c>
      <c r="D51" s="51" t="s">
        <v>92</v>
      </c>
      <c r="E51" s="51"/>
      <c r="F51" s="51"/>
      <c r="G51" s="46">
        <f>SUM(G52)</f>
        <v>213</v>
      </c>
    </row>
    <row r="52" spans="1:7" ht="12.75">
      <c r="A52" s="5" t="s">
        <v>124</v>
      </c>
      <c r="B52" s="35">
        <v>907</v>
      </c>
      <c r="C52" s="50" t="s">
        <v>29</v>
      </c>
      <c r="D52" s="50" t="s">
        <v>92</v>
      </c>
      <c r="E52" s="47" t="s">
        <v>72</v>
      </c>
      <c r="F52" s="50"/>
      <c r="G52" s="48">
        <f>SUM(G53)</f>
        <v>213</v>
      </c>
    </row>
    <row r="53" spans="1:7" ht="38.25">
      <c r="A53" s="3" t="s">
        <v>70</v>
      </c>
      <c r="B53" s="12">
        <v>907</v>
      </c>
      <c r="C53" s="43" t="s">
        <v>29</v>
      </c>
      <c r="D53" s="43" t="s">
        <v>92</v>
      </c>
      <c r="E53" s="49" t="s">
        <v>71</v>
      </c>
      <c r="F53" s="43"/>
      <c r="G53" s="44">
        <f>SUM(G54)</f>
        <v>213</v>
      </c>
    </row>
    <row r="54" spans="1:7" ht="25.5">
      <c r="A54" s="3" t="s">
        <v>73</v>
      </c>
      <c r="B54" s="12">
        <v>907</v>
      </c>
      <c r="C54" s="43" t="s">
        <v>29</v>
      </c>
      <c r="D54" s="43" t="s">
        <v>92</v>
      </c>
      <c r="E54" s="43" t="s">
        <v>74</v>
      </c>
      <c r="F54" s="43"/>
      <c r="G54" s="44">
        <f>SUM(G55)</f>
        <v>213</v>
      </c>
    </row>
    <row r="55" spans="1:7" ht="51">
      <c r="A55" s="3" t="s">
        <v>81</v>
      </c>
      <c r="B55" s="12">
        <v>907</v>
      </c>
      <c r="C55" s="43" t="s">
        <v>29</v>
      </c>
      <c r="D55" s="43" t="s">
        <v>92</v>
      </c>
      <c r="E55" s="43" t="s">
        <v>74</v>
      </c>
      <c r="F55" s="43" t="s">
        <v>82</v>
      </c>
      <c r="G55" s="44">
        <f>163+50</f>
        <v>213</v>
      </c>
    </row>
    <row r="56" spans="1:7" ht="25.5">
      <c r="A56" s="21" t="s">
        <v>131</v>
      </c>
      <c r="B56" s="34">
        <v>907</v>
      </c>
      <c r="C56" s="51" t="s">
        <v>29</v>
      </c>
      <c r="D56" s="51" t="s">
        <v>130</v>
      </c>
      <c r="E56" s="51"/>
      <c r="F56" s="51"/>
      <c r="G56" s="46">
        <f>SUM(G57)</f>
        <v>650</v>
      </c>
    </row>
    <row r="57" spans="1:7" ht="12.75">
      <c r="A57" s="5" t="s">
        <v>124</v>
      </c>
      <c r="B57" s="35">
        <v>907</v>
      </c>
      <c r="C57" s="50" t="s">
        <v>29</v>
      </c>
      <c r="D57" s="50" t="s">
        <v>130</v>
      </c>
      <c r="E57" s="47" t="s">
        <v>72</v>
      </c>
      <c r="F57" s="50"/>
      <c r="G57" s="48">
        <f>G58</f>
        <v>650</v>
      </c>
    </row>
    <row r="58" spans="1:7" ht="38.25">
      <c r="A58" s="3" t="s">
        <v>70</v>
      </c>
      <c r="B58" s="12">
        <v>907</v>
      </c>
      <c r="C58" s="43" t="s">
        <v>29</v>
      </c>
      <c r="D58" s="43" t="s">
        <v>130</v>
      </c>
      <c r="E58" s="49" t="s">
        <v>71</v>
      </c>
      <c r="F58" s="43"/>
      <c r="G58" s="44">
        <f>G59+G61</f>
        <v>650</v>
      </c>
    </row>
    <row r="59" spans="1:7" ht="29.25" customHeight="1">
      <c r="A59" s="3" t="s">
        <v>138</v>
      </c>
      <c r="B59" s="12">
        <v>907</v>
      </c>
      <c r="C59" s="43" t="s">
        <v>29</v>
      </c>
      <c r="D59" s="43" t="s">
        <v>130</v>
      </c>
      <c r="E59" s="43" t="s">
        <v>137</v>
      </c>
      <c r="F59" s="43"/>
      <c r="G59" s="44">
        <f>G60</f>
        <v>100</v>
      </c>
    </row>
    <row r="60" spans="1:7" ht="30" customHeight="1">
      <c r="A60" s="3" t="s">
        <v>87</v>
      </c>
      <c r="B60" s="12">
        <v>907</v>
      </c>
      <c r="C60" s="43" t="s">
        <v>29</v>
      </c>
      <c r="D60" s="43" t="s">
        <v>130</v>
      </c>
      <c r="E60" s="43" t="s">
        <v>137</v>
      </c>
      <c r="F60" s="43" t="s">
        <v>86</v>
      </c>
      <c r="G60" s="44">
        <v>100</v>
      </c>
    </row>
    <row r="61" spans="1:7" ht="29.25" customHeight="1">
      <c r="A61" s="3" t="s">
        <v>151</v>
      </c>
      <c r="B61" s="12">
        <v>907</v>
      </c>
      <c r="C61" s="43" t="s">
        <v>29</v>
      </c>
      <c r="D61" s="43" t="s">
        <v>130</v>
      </c>
      <c r="E61" s="43" t="s">
        <v>150</v>
      </c>
      <c r="F61" s="43"/>
      <c r="G61" s="44">
        <f>G62</f>
        <v>550</v>
      </c>
    </row>
    <row r="62" spans="1:7" ht="30" customHeight="1">
      <c r="A62" s="3" t="s">
        <v>87</v>
      </c>
      <c r="B62" s="12">
        <v>907</v>
      </c>
      <c r="C62" s="43" t="s">
        <v>29</v>
      </c>
      <c r="D62" s="43" t="s">
        <v>130</v>
      </c>
      <c r="E62" s="43" t="s">
        <v>150</v>
      </c>
      <c r="F62" s="43" t="s">
        <v>86</v>
      </c>
      <c r="G62" s="44">
        <v>550</v>
      </c>
    </row>
    <row r="63" spans="1:7" ht="12.75">
      <c r="A63" s="21" t="s">
        <v>19</v>
      </c>
      <c r="B63" s="34">
        <v>907</v>
      </c>
      <c r="C63" s="45" t="s">
        <v>4</v>
      </c>
      <c r="D63" s="45" t="s">
        <v>4</v>
      </c>
      <c r="E63" s="45" t="s">
        <v>28</v>
      </c>
      <c r="F63" s="45" t="s">
        <v>28</v>
      </c>
      <c r="G63" s="46">
        <f>G64</f>
        <v>298.59999999999997</v>
      </c>
    </row>
    <row r="64" spans="1:7" ht="25.5">
      <c r="A64" s="21" t="s">
        <v>45</v>
      </c>
      <c r="B64" s="34">
        <v>907</v>
      </c>
      <c r="C64" s="45" t="s">
        <v>4</v>
      </c>
      <c r="D64" s="45" t="s">
        <v>46</v>
      </c>
      <c r="E64" s="45" t="s">
        <v>28</v>
      </c>
      <c r="F64" s="45" t="s">
        <v>28</v>
      </c>
      <c r="G64" s="46">
        <f>G65</f>
        <v>298.59999999999997</v>
      </c>
    </row>
    <row r="65" spans="1:7" ht="12.75">
      <c r="A65" s="5" t="s">
        <v>124</v>
      </c>
      <c r="B65" s="35">
        <v>907</v>
      </c>
      <c r="C65" s="47" t="s">
        <v>4</v>
      </c>
      <c r="D65" s="47" t="s">
        <v>46</v>
      </c>
      <c r="E65" s="47" t="s">
        <v>72</v>
      </c>
      <c r="F65" s="47" t="s">
        <v>28</v>
      </c>
      <c r="G65" s="48">
        <f>G66</f>
        <v>298.59999999999997</v>
      </c>
    </row>
    <row r="66" spans="1:7" ht="38.25">
      <c r="A66" s="3" t="s">
        <v>70</v>
      </c>
      <c r="B66" s="12">
        <v>907</v>
      </c>
      <c r="C66" s="49" t="s">
        <v>4</v>
      </c>
      <c r="D66" s="49" t="s">
        <v>46</v>
      </c>
      <c r="E66" s="49" t="s">
        <v>71</v>
      </c>
      <c r="F66" s="49" t="s">
        <v>28</v>
      </c>
      <c r="G66" s="44">
        <f>G67</f>
        <v>298.59999999999997</v>
      </c>
    </row>
    <row r="67" spans="1:7" ht="38.25">
      <c r="A67" s="3" t="s">
        <v>47</v>
      </c>
      <c r="B67" s="12">
        <v>907</v>
      </c>
      <c r="C67" s="43" t="s">
        <v>4</v>
      </c>
      <c r="D67" s="43" t="s">
        <v>46</v>
      </c>
      <c r="E67" s="43" t="s">
        <v>123</v>
      </c>
      <c r="F67" s="43"/>
      <c r="G67" s="44">
        <f>SUM(G68:G69)</f>
        <v>298.59999999999997</v>
      </c>
    </row>
    <row r="68" spans="1:7" ht="51">
      <c r="A68" s="3" t="s">
        <v>78</v>
      </c>
      <c r="B68" s="12">
        <v>907</v>
      </c>
      <c r="C68" s="43" t="s">
        <v>4</v>
      </c>
      <c r="D68" s="43" t="s">
        <v>46</v>
      </c>
      <c r="E68" s="43" t="s">
        <v>123</v>
      </c>
      <c r="F68" s="43" t="s">
        <v>77</v>
      </c>
      <c r="G68" s="44">
        <f>273.9-5</f>
        <v>268.9</v>
      </c>
    </row>
    <row r="69" spans="1:7" ht="42" customHeight="1">
      <c r="A69" s="3" t="s">
        <v>81</v>
      </c>
      <c r="B69" s="12">
        <v>907</v>
      </c>
      <c r="C69" s="49" t="s">
        <v>4</v>
      </c>
      <c r="D69" s="49" t="s">
        <v>46</v>
      </c>
      <c r="E69" s="49" t="s">
        <v>123</v>
      </c>
      <c r="F69" s="49" t="s">
        <v>82</v>
      </c>
      <c r="G69" s="44">
        <f>30.6-0.9</f>
        <v>29.700000000000003</v>
      </c>
    </row>
    <row r="70" spans="1:7" ht="38.25">
      <c r="A70" s="21" t="s">
        <v>21</v>
      </c>
      <c r="B70" s="34">
        <v>907</v>
      </c>
      <c r="C70" s="45" t="s">
        <v>5</v>
      </c>
      <c r="D70" s="45" t="s">
        <v>5</v>
      </c>
      <c r="E70" s="45" t="s">
        <v>28</v>
      </c>
      <c r="F70" s="45" t="s">
        <v>28</v>
      </c>
      <c r="G70" s="46">
        <f>G71+G81</f>
        <v>277.5</v>
      </c>
    </row>
    <row r="71" spans="1:7" ht="51">
      <c r="A71" s="21" t="s">
        <v>63</v>
      </c>
      <c r="B71" s="34">
        <v>907</v>
      </c>
      <c r="C71" s="45" t="s">
        <v>5</v>
      </c>
      <c r="D71" s="45" t="s">
        <v>6</v>
      </c>
      <c r="E71" s="45" t="s">
        <v>28</v>
      </c>
      <c r="F71" s="45" t="s">
        <v>28</v>
      </c>
      <c r="G71" s="46">
        <f>G72</f>
        <v>177.5</v>
      </c>
    </row>
    <row r="72" spans="1:7" ht="12.75">
      <c r="A72" s="5" t="s">
        <v>124</v>
      </c>
      <c r="B72" s="35">
        <v>907</v>
      </c>
      <c r="C72" s="47" t="s">
        <v>5</v>
      </c>
      <c r="D72" s="47" t="s">
        <v>6</v>
      </c>
      <c r="E72" s="47" t="s">
        <v>72</v>
      </c>
      <c r="F72" s="47" t="s">
        <v>28</v>
      </c>
      <c r="G72" s="48">
        <f>SUM(G73)</f>
        <v>177.5</v>
      </c>
    </row>
    <row r="73" spans="1:7" ht="38.25">
      <c r="A73" s="3" t="s">
        <v>70</v>
      </c>
      <c r="B73" s="12">
        <v>907</v>
      </c>
      <c r="C73" s="49" t="s">
        <v>5</v>
      </c>
      <c r="D73" s="49" t="s">
        <v>6</v>
      </c>
      <c r="E73" s="49" t="s">
        <v>71</v>
      </c>
      <c r="F73" s="49"/>
      <c r="G73" s="44">
        <f>G74+G76+G79</f>
        <v>177.5</v>
      </c>
    </row>
    <row r="74" spans="1:7" ht="140.25">
      <c r="A74" s="3" t="s">
        <v>139</v>
      </c>
      <c r="B74" s="37">
        <v>907</v>
      </c>
      <c r="C74" s="49" t="s">
        <v>5</v>
      </c>
      <c r="D74" s="49" t="s">
        <v>6</v>
      </c>
      <c r="E74" s="52" t="s">
        <v>140</v>
      </c>
      <c r="F74" s="49"/>
      <c r="G74" s="74">
        <f>SUM(G75)</f>
        <v>9.449999999999989</v>
      </c>
    </row>
    <row r="75" spans="1:7" ht="51">
      <c r="A75" s="3" t="s">
        <v>81</v>
      </c>
      <c r="B75" s="37">
        <v>907</v>
      </c>
      <c r="C75" s="49" t="s">
        <v>5</v>
      </c>
      <c r="D75" s="49" t="s">
        <v>6</v>
      </c>
      <c r="E75" s="52" t="s">
        <v>140</v>
      </c>
      <c r="F75" s="49" t="s">
        <v>82</v>
      </c>
      <c r="G75" s="74">
        <f>301.9-292.45</f>
        <v>9.449999999999989</v>
      </c>
    </row>
    <row r="76" spans="1:7" ht="25.5">
      <c r="A76" s="25" t="s">
        <v>94</v>
      </c>
      <c r="B76" s="37">
        <v>907</v>
      </c>
      <c r="C76" s="49" t="s">
        <v>5</v>
      </c>
      <c r="D76" s="49" t="s">
        <v>6</v>
      </c>
      <c r="E76" s="52" t="s">
        <v>95</v>
      </c>
      <c r="F76" s="49"/>
      <c r="G76" s="44">
        <f>SUM(G77)</f>
        <v>167</v>
      </c>
    </row>
    <row r="77" spans="1:7" ht="38.25">
      <c r="A77" s="25" t="s">
        <v>96</v>
      </c>
      <c r="B77" s="37">
        <v>907</v>
      </c>
      <c r="C77" s="49" t="s">
        <v>5</v>
      </c>
      <c r="D77" s="49" t="s">
        <v>6</v>
      </c>
      <c r="E77" s="52" t="s">
        <v>97</v>
      </c>
      <c r="F77" s="49"/>
      <c r="G77" s="44">
        <f>G78</f>
        <v>167</v>
      </c>
    </row>
    <row r="78" spans="1:7" ht="51">
      <c r="A78" s="3" t="s">
        <v>81</v>
      </c>
      <c r="B78" s="12">
        <v>907</v>
      </c>
      <c r="C78" s="49" t="s">
        <v>5</v>
      </c>
      <c r="D78" s="49" t="s">
        <v>6</v>
      </c>
      <c r="E78" s="52" t="s">
        <v>97</v>
      </c>
      <c r="F78" s="49" t="s">
        <v>82</v>
      </c>
      <c r="G78" s="44">
        <f>200-33</f>
        <v>167</v>
      </c>
    </row>
    <row r="79" spans="1:7" ht="140.25">
      <c r="A79" s="3" t="s">
        <v>142</v>
      </c>
      <c r="B79" s="37">
        <v>907</v>
      </c>
      <c r="C79" s="49" t="s">
        <v>5</v>
      </c>
      <c r="D79" s="49" t="s">
        <v>6</v>
      </c>
      <c r="E79" s="52" t="s">
        <v>141</v>
      </c>
      <c r="F79" s="49"/>
      <c r="G79" s="74">
        <f>G80</f>
        <v>1.0500000000000007</v>
      </c>
    </row>
    <row r="80" spans="1:7" ht="51">
      <c r="A80" s="3" t="s">
        <v>81</v>
      </c>
      <c r="B80" s="12">
        <v>907</v>
      </c>
      <c r="C80" s="49" t="s">
        <v>5</v>
      </c>
      <c r="D80" s="49" t="s">
        <v>6</v>
      </c>
      <c r="E80" s="52" t="s">
        <v>141</v>
      </c>
      <c r="F80" s="49" t="s">
        <v>82</v>
      </c>
      <c r="G80" s="74">
        <f>33-31.95</f>
        <v>1.0500000000000007</v>
      </c>
    </row>
    <row r="81" spans="1:7" ht="25.5">
      <c r="A81" s="21" t="s">
        <v>64</v>
      </c>
      <c r="B81" s="34">
        <v>907</v>
      </c>
      <c r="C81" s="51" t="s">
        <v>5</v>
      </c>
      <c r="D81" s="51" t="s">
        <v>65</v>
      </c>
      <c r="E81" s="51"/>
      <c r="F81" s="51"/>
      <c r="G81" s="46">
        <f>SUM(G82)</f>
        <v>100</v>
      </c>
    </row>
    <row r="82" spans="1:7" ht="12.75">
      <c r="A82" s="5" t="s">
        <v>124</v>
      </c>
      <c r="B82" s="35">
        <v>907</v>
      </c>
      <c r="C82" s="50" t="s">
        <v>5</v>
      </c>
      <c r="D82" s="50" t="s">
        <v>65</v>
      </c>
      <c r="E82" s="47" t="s">
        <v>72</v>
      </c>
      <c r="F82" s="50"/>
      <c r="G82" s="48">
        <f>SUM(G83)</f>
        <v>100</v>
      </c>
    </row>
    <row r="83" spans="1:7" ht="38.25">
      <c r="A83" s="3" t="s">
        <v>70</v>
      </c>
      <c r="B83" s="12">
        <v>907</v>
      </c>
      <c r="C83" s="43" t="s">
        <v>5</v>
      </c>
      <c r="D83" s="43" t="s">
        <v>65</v>
      </c>
      <c r="E83" s="49" t="s">
        <v>71</v>
      </c>
      <c r="F83" s="43"/>
      <c r="G83" s="44">
        <f>SUM(G84)</f>
        <v>100</v>
      </c>
    </row>
    <row r="84" spans="1:7" ht="25.5">
      <c r="A84" s="25" t="s">
        <v>94</v>
      </c>
      <c r="B84" s="37">
        <v>907</v>
      </c>
      <c r="C84" s="43" t="s">
        <v>5</v>
      </c>
      <c r="D84" s="43" t="s">
        <v>65</v>
      </c>
      <c r="E84" s="52" t="s">
        <v>95</v>
      </c>
      <c r="F84" s="43"/>
      <c r="G84" s="44">
        <f>SUM(G85)</f>
        <v>100</v>
      </c>
    </row>
    <row r="85" spans="1:7" ht="38.25">
      <c r="A85" s="25" t="s">
        <v>96</v>
      </c>
      <c r="B85" s="37">
        <v>907</v>
      </c>
      <c r="C85" s="43" t="s">
        <v>5</v>
      </c>
      <c r="D85" s="43" t="s">
        <v>65</v>
      </c>
      <c r="E85" s="52" t="s">
        <v>97</v>
      </c>
      <c r="F85" s="43"/>
      <c r="G85" s="44">
        <f>SUM(G86)</f>
        <v>100</v>
      </c>
    </row>
    <row r="86" spans="1:7" ht="51">
      <c r="A86" s="3" t="s">
        <v>81</v>
      </c>
      <c r="B86" s="12">
        <v>907</v>
      </c>
      <c r="C86" s="43" t="s">
        <v>5</v>
      </c>
      <c r="D86" s="43" t="s">
        <v>65</v>
      </c>
      <c r="E86" s="52" t="s">
        <v>97</v>
      </c>
      <c r="F86" s="49" t="s">
        <v>82</v>
      </c>
      <c r="G86" s="44">
        <v>100</v>
      </c>
    </row>
    <row r="87" spans="1:7" ht="12.75">
      <c r="A87" s="21" t="s">
        <v>35</v>
      </c>
      <c r="B87" s="34">
        <v>907</v>
      </c>
      <c r="C87" s="45" t="s">
        <v>36</v>
      </c>
      <c r="D87" s="45" t="s">
        <v>36</v>
      </c>
      <c r="E87" s="45" t="s">
        <v>28</v>
      </c>
      <c r="F87" s="45" t="s">
        <v>28</v>
      </c>
      <c r="G87" s="46">
        <f>G103+G88</f>
        <v>4055.2</v>
      </c>
    </row>
    <row r="88" spans="1:7" ht="25.5">
      <c r="A88" s="4" t="s">
        <v>58</v>
      </c>
      <c r="B88" s="36">
        <v>907</v>
      </c>
      <c r="C88" s="53" t="s">
        <v>36</v>
      </c>
      <c r="D88" s="53" t="s">
        <v>59</v>
      </c>
      <c r="E88" s="53"/>
      <c r="F88" s="53"/>
      <c r="G88" s="54">
        <f>SUM(G89)</f>
        <v>3855.2</v>
      </c>
    </row>
    <row r="89" spans="1:7" ht="12.75">
      <c r="A89" s="5" t="s">
        <v>124</v>
      </c>
      <c r="B89" s="35">
        <v>907</v>
      </c>
      <c r="C89" s="47" t="s">
        <v>36</v>
      </c>
      <c r="D89" s="47" t="s">
        <v>59</v>
      </c>
      <c r="E89" s="47" t="s">
        <v>72</v>
      </c>
      <c r="F89" s="47"/>
      <c r="G89" s="48">
        <f>SUM(G90)</f>
        <v>3855.2</v>
      </c>
    </row>
    <row r="90" spans="1:7" ht="38.25">
      <c r="A90" s="3" t="s">
        <v>70</v>
      </c>
      <c r="B90" s="12">
        <v>907</v>
      </c>
      <c r="C90" s="49" t="s">
        <v>36</v>
      </c>
      <c r="D90" s="49" t="s">
        <v>59</v>
      </c>
      <c r="E90" s="49" t="s">
        <v>71</v>
      </c>
      <c r="F90" s="45"/>
      <c r="G90" s="44">
        <f>G91+G96+G98+G101+G99+G100+G94+G95</f>
        <v>3855.2</v>
      </c>
    </row>
    <row r="91" spans="1:7" ht="12.75">
      <c r="A91" s="28" t="s">
        <v>99</v>
      </c>
      <c r="B91" s="37">
        <v>907</v>
      </c>
      <c r="C91" s="49" t="s">
        <v>36</v>
      </c>
      <c r="D91" s="49" t="s">
        <v>59</v>
      </c>
      <c r="E91" s="49" t="s">
        <v>100</v>
      </c>
      <c r="F91" s="45"/>
      <c r="G91" s="44">
        <f>G92+G93</f>
        <v>1955.9</v>
      </c>
    </row>
    <row r="92" spans="1:7" ht="51">
      <c r="A92" s="3" t="s">
        <v>81</v>
      </c>
      <c r="B92" s="37">
        <v>907</v>
      </c>
      <c r="C92" s="49" t="s">
        <v>36</v>
      </c>
      <c r="D92" s="49" t="s">
        <v>59</v>
      </c>
      <c r="E92" s="49" t="s">
        <v>100</v>
      </c>
      <c r="F92" s="49" t="s">
        <v>82</v>
      </c>
      <c r="G92" s="44">
        <f>70+30+70</f>
        <v>170</v>
      </c>
    </row>
    <row r="93" spans="1:7" ht="51">
      <c r="A93" s="28" t="s">
        <v>98</v>
      </c>
      <c r="B93" s="37">
        <v>907</v>
      </c>
      <c r="C93" s="49" t="s">
        <v>36</v>
      </c>
      <c r="D93" s="49" t="s">
        <v>59</v>
      </c>
      <c r="E93" s="49" t="s">
        <v>100</v>
      </c>
      <c r="F93" s="49" t="s">
        <v>101</v>
      </c>
      <c r="G93" s="44">
        <f>500+1034.9-300+300-30-34-35+50+300</f>
        <v>1785.9</v>
      </c>
    </row>
    <row r="94" spans="1:7" ht="114.75">
      <c r="A94" s="28" t="s">
        <v>146</v>
      </c>
      <c r="B94" s="37">
        <v>907</v>
      </c>
      <c r="C94" s="49" t="s">
        <v>36</v>
      </c>
      <c r="D94" s="49" t="s">
        <v>59</v>
      </c>
      <c r="E94" s="49" t="s">
        <v>147</v>
      </c>
      <c r="F94" s="49" t="s">
        <v>101</v>
      </c>
      <c r="G94" s="44">
        <v>552.5</v>
      </c>
    </row>
    <row r="95" spans="1:7" ht="114.75">
      <c r="A95" s="28" t="s">
        <v>146</v>
      </c>
      <c r="B95" s="37">
        <v>907</v>
      </c>
      <c r="C95" s="49" t="s">
        <v>36</v>
      </c>
      <c r="D95" s="49" t="s">
        <v>59</v>
      </c>
      <c r="E95" s="49" t="s">
        <v>148</v>
      </c>
      <c r="F95" s="49" t="s">
        <v>101</v>
      </c>
      <c r="G95" s="44">
        <v>636.8</v>
      </c>
    </row>
    <row r="96" spans="1:7" ht="140.25">
      <c r="A96" s="3" t="s">
        <v>139</v>
      </c>
      <c r="B96" s="37">
        <v>907</v>
      </c>
      <c r="C96" s="49" t="s">
        <v>36</v>
      </c>
      <c r="D96" s="49" t="s">
        <v>59</v>
      </c>
      <c r="E96" s="49" t="s">
        <v>140</v>
      </c>
      <c r="F96" s="49"/>
      <c r="G96" s="44">
        <f>G97</f>
        <v>234</v>
      </c>
    </row>
    <row r="97" spans="1:7" ht="51">
      <c r="A97" s="3" t="s">
        <v>81</v>
      </c>
      <c r="B97" s="37">
        <v>907</v>
      </c>
      <c r="C97" s="49" t="s">
        <v>36</v>
      </c>
      <c r="D97" s="49" t="s">
        <v>59</v>
      </c>
      <c r="E97" s="49" t="s">
        <v>140</v>
      </c>
      <c r="F97" s="49" t="s">
        <v>82</v>
      </c>
      <c r="G97" s="44">
        <f>302-68</f>
        <v>234</v>
      </c>
    </row>
    <row r="98" spans="1:7" ht="12.75" hidden="1">
      <c r="A98" s="28" t="s">
        <v>99</v>
      </c>
      <c r="B98" s="37">
        <v>907</v>
      </c>
      <c r="C98" s="49" t="s">
        <v>36</v>
      </c>
      <c r="D98" s="49" t="s">
        <v>59</v>
      </c>
      <c r="E98" s="49" t="s">
        <v>133</v>
      </c>
      <c r="F98" s="45"/>
      <c r="G98" s="44"/>
    </row>
    <row r="99" spans="1:7" ht="51">
      <c r="A99" s="28" t="s">
        <v>98</v>
      </c>
      <c r="B99" s="37">
        <v>907</v>
      </c>
      <c r="C99" s="49" t="s">
        <v>36</v>
      </c>
      <c r="D99" s="49" t="s">
        <v>59</v>
      </c>
      <c r="E99" s="49" t="s">
        <v>133</v>
      </c>
      <c r="F99" s="49" t="s">
        <v>101</v>
      </c>
      <c r="G99" s="44">
        <f>300+200-145-50</f>
        <v>305</v>
      </c>
    </row>
    <row r="100" spans="1:7" ht="51">
      <c r="A100" s="28" t="s">
        <v>98</v>
      </c>
      <c r="B100" s="37">
        <v>907</v>
      </c>
      <c r="C100" s="49" t="s">
        <v>36</v>
      </c>
      <c r="D100" s="49" t="s">
        <v>59</v>
      </c>
      <c r="E100" s="49" t="s">
        <v>145</v>
      </c>
      <c r="F100" s="49" t="s">
        <v>101</v>
      </c>
      <c r="G100" s="44">
        <v>145</v>
      </c>
    </row>
    <row r="101" spans="1:7" ht="140.25">
      <c r="A101" s="3" t="s">
        <v>142</v>
      </c>
      <c r="B101" s="37">
        <v>907</v>
      </c>
      <c r="C101" s="49" t="s">
        <v>36</v>
      </c>
      <c r="D101" s="49" t="s">
        <v>59</v>
      </c>
      <c r="E101" s="49" t="s">
        <v>141</v>
      </c>
      <c r="F101" s="45"/>
      <c r="G101" s="44">
        <f>G102</f>
        <v>26</v>
      </c>
    </row>
    <row r="102" spans="1:7" ht="51">
      <c r="A102" s="3" t="s">
        <v>81</v>
      </c>
      <c r="B102" s="37">
        <v>907</v>
      </c>
      <c r="C102" s="49" t="s">
        <v>36</v>
      </c>
      <c r="D102" s="49" t="s">
        <v>59</v>
      </c>
      <c r="E102" s="49" t="s">
        <v>141</v>
      </c>
      <c r="F102" s="49" t="s">
        <v>82</v>
      </c>
      <c r="G102" s="44">
        <f>34-8</f>
        <v>26</v>
      </c>
    </row>
    <row r="103" spans="1:7" ht="25.5">
      <c r="A103" s="4" t="s">
        <v>37</v>
      </c>
      <c r="B103" s="36">
        <v>907</v>
      </c>
      <c r="C103" s="53" t="s">
        <v>36</v>
      </c>
      <c r="D103" s="53" t="s">
        <v>38</v>
      </c>
      <c r="E103" s="53"/>
      <c r="F103" s="53"/>
      <c r="G103" s="54">
        <f>SUM(G104)</f>
        <v>200</v>
      </c>
    </row>
    <row r="104" spans="1:7" ht="12.75">
      <c r="A104" s="5" t="s">
        <v>124</v>
      </c>
      <c r="B104" s="35">
        <v>907</v>
      </c>
      <c r="C104" s="47" t="s">
        <v>36</v>
      </c>
      <c r="D104" s="47" t="s">
        <v>38</v>
      </c>
      <c r="E104" s="47" t="s">
        <v>72</v>
      </c>
      <c r="F104" s="47"/>
      <c r="G104" s="48">
        <f>SUM(G108)</f>
        <v>200</v>
      </c>
    </row>
    <row r="105" spans="1:7" ht="38.25">
      <c r="A105" s="3" t="s">
        <v>70</v>
      </c>
      <c r="B105" s="12">
        <v>907</v>
      </c>
      <c r="C105" s="49" t="s">
        <v>36</v>
      </c>
      <c r="D105" s="49" t="s">
        <v>38</v>
      </c>
      <c r="E105" s="49" t="s">
        <v>71</v>
      </c>
      <c r="F105" s="49"/>
      <c r="G105" s="44">
        <f>SUM(G106)</f>
        <v>200</v>
      </c>
    </row>
    <row r="106" spans="1:7" ht="25.5">
      <c r="A106" s="25" t="s">
        <v>94</v>
      </c>
      <c r="B106" s="37">
        <v>907</v>
      </c>
      <c r="C106" s="49" t="s">
        <v>36</v>
      </c>
      <c r="D106" s="49" t="s">
        <v>38</v>
      </c>
      <c r="E106" s="52" t="s">
        <v>95</v>
      </c>
      <c r="F106" s="49"/>
      <c r="G106" s="44">
        <f>SUM(G107)</f>
        <v>200</v>
      </c>
    </row>
    <row r="107" spans="1:7" ht="38.25">
      <c r="A107" s="25" t="s">
        <v>96</v>
      </c>
      <c r="B107" s="37">
        <v>907</v>
      </c>
      <c r="C107" s="49" t="s">
        <v>36</v>
      </c>
      <c r="D107" s="49" t="s">
        <v>38</v>
      </c>
      <c r="E107" s="52" t="s">
        <v>97</v>
      </c>
      <c r="F107" s="49"/>
      <c r="G107" s="44">
        <f>SUM(G108)</f>
        <v>200</v>
      </c>
    </row>
    <row r="108" spans="1:7" ht="44.25" customHeight="1">
      <c r="A108" s="3" t="s">
        <v>81</v>
      </c>
      <c r="B108" s="12">
        <v>907</v>
      </c>
      <c r="C108" s="49" t="s">
        <v>36</v>
      </c>
      <c r="D108" s="49" t="s">
        <v>38</v>
      </c>
      <c r="E108" s="52" t="s">
        <v>97</v>
      </c>
      <c r="F108" s="49" t="s">
        <v>82</v>
      </c>
      <c r="G108" s="44">
        <v>200</v>
      </c>
    </row>
    <row r="109" spans="1:7" ht="12.75">
      <c r="A109" s="21" t="s">
        <v>12</v>
      </c>
      <c r="B109" s="34">
        <v>907</v>
      </c>
      <c r="C109" s="45" t="s">
        <v>39</v>
      </c>
      <c r="D109" s="45" t="s">
        <v>39</v>
      </c>
      <c r="E109" s="45" t="s">
        <v>28</v>
      </c>
      <c r="F109" s="45" t="s">
        <v>28</v>
      </c>
      <c r="G109" s="46">
        <f>G110+G120+G136</f>
        <v>22864.739999999998</v>
      </c>
    </row>
    <row r="110" spans="1:7" ht="12.75">
      <c r="A110" s="4" t="s">
        <v>20</v>
      </c>
      <c r="B110" s="36">
        <v>907</v>
      </c>
      <c r="C110" s="53" t="s">
        <v>39</v>
      </c>
      <c r="D110" s="53" t="s">
        <v>48</v>
      </c>
      <c r="E110" s="53"/>
      <c r="F110" s="53"/>
      <c r="G110" s="54">
        <f>SUM(G111)</f>
        <v>1192.3</v>
      </c>
    </row>
    <row r="111" spans="1:7" ht="25.5">
      <c r="A111" s="5" t="s">
        <v>124</v>
      </c>
      <c r="B111" s="35">
        <v>907</v>
      </c>
      <c r="C111" s="47" t="s">
        <v>39</v>
      </c>
      <c r="D111" s="47" t="s">
        <v>48</v>
      </c>
      <c r="E111" s="47" t="s">
        <v>69</v>
      </c>
      <c r="F111" s="47"/>
      <c r="G111" s="48">
        <f>SUM(G112)</f>
        <v>1192.3</v>
      </c>
    </row>
    <row r="112" spans="1:7" ht="38.25">
      <c r="A112" s="3" t="s">
        <v>70</v>
      </c>
      <c r="B112" s="12">
        <v>907</v>
      </c>
      <c r="C112" s="49" t="s">
        <v>39</v>
      </c>
      <c r="D112" s="49" t="s">
        <v>48</v>
      </c>
      <c r="E112" s="49" t="s">
        <v>71</v>
      </c>
      <c r="F112" s="49"/>
      <c r="G112" s="44">
        <f>G113+G115+G118</f>
        <v>1192.3</v>
      </c>
    </row>
    <row r="113" spans="1:7" ht="140.25">
      <c r="A113" s="3" t="s">
        <v>139</v>
      </c>
      <c r="B113" s="12">
        <v>907</v>
      </c>
      <c r="C113" s="49" t="s">
        <v>39</v>
      </c>
      <c r="D113" s="49" t="s">
        <v>48</v>
      </c>
      <c r="E113" s="49" t="s">
        <v>140</v>
      </c>
      <c r="F113" s="49"/>
      <c r="G113" s="44">
        <f>G114</f>
        <v>0</v>
      </c>
    </row>
    <row r="114" spans="1:7" ht="51">
      <c r="A114" s="3" t="s">
        <v>81</v>
      </c>
      <c r="B114" s="37">
        <v>907</v>
      </c>
      <c r="C114" s="49" t="s">
        <v>39</v>
      </c>
      <c r="D114" s="49" t="s">
        <v>48</v>
      </c>
      <c r="E114" s="49" t="s">
        <v>140</v>
      </c>
      <c r="F114" s="49" t="s">
        <v>82</v>
      </c>
      <c r="G114" s="44">
        <f>301.9-301.9</f>
        <v>0</v>
      </c>
    </row>
    <row r="115" spans="1:7" ht="25.5">
      <c r="A115" s="25" t="s">
        <v>94</v>
      </c>
      <c r="B115" s="37">
        <v>907</v>
      </c>
      <c r="C115" s="49" t="s">
        <v>39</v>
      </c>
      <c r="D115" s="49" t="s">
        <v>48</v>
      </c>
      <c r="E115" s="52" t="s">
        <v>95</v>
      </c>
      <c r="F115" s="49"/>
      <c r="G115" s="44">
        <f>SUM(G116)</f>
        <v>1192.3</v>
      </c>
    </row>
    <row r="116" spans="1:7" ht="38.25">
      <c r="A116" s="25" t="s">
        <v>96</v>
      </c>
      <c r="B116" s="37">
        <v>907</v>
      </c>
      <c r="C116" s="49" t="s">
        <v>39</v>
      </c>
      <c r="D116" s="49" t="s">
        <v>48</v>
      </c>
      <c r="E116" s="52" t="s">
        <v>97</v>
      </c>
      <c r="F116" s="49"/>
      <c r="G116" s="44">
        <f>G117</f>
        <v>1192.3</v>
      </c>
    </row>
    <row r="117" spans="1:7" ht="51">
      <c r="A117" s="3" t="s">
        <v>81</v>
      </c>
      <c r="B117" s="12">
        <v>907</v>
      </c>
      <c r="C117" s="49" t="s">
        <v>39</v>
      </c>
      <c r="D117" s="49" t="s">
        <v>48</v>
      </c>
      <c r="E117" s="52" t="s">
        <v>97</v>
      </c>
      <c r="F117" s="49" t="s">
        <v>82</v>
      </c>
      <c r="G117" s="44">
        <f>500+115.3+200+310-33+100</f>
        <v>1192.3</v>
      </c>
    </row>
    <row r="118" spans="1:7" ht="140.25">
      <c r="A118" s="3" t="s">
        <v>142</v>
      </c>
      <c r="B118" s="12">
        <v>907</v>
      </c>
      <c r="C118" s="49" t="s">
        <v>39</v>
      </c>
      <c r="D118" s="49" t="s">
        <v>48</v>
      </c>
      <c r="E118" s="49" t="s">
        <v>141</v>
      </c>
      <c r="F118" s="49"/>
      <c r="G118" s="44">
        <f>G119</f>
        <v>0</v>
      </c>
    </row>
    <row r="119" spans="1:7" ht="51">
      <c r="A119" s="3" t="s">
        <v>81</v>
      </c>
      <c r="B119" s="12">
        <v>907</v>
      </c>
      <c r="C119" s="49" t="s">
        <v>39</v>
      </c>
      <c r="D119" s="49" t="s">
        <v>48</v>
      </c>
      <c r="E119" s="52" t="s">
        <v>141</v>
      </c>
      <c r="F119" s="49" t="s">
        <v>82</v>
      </c>
      <c r="G119" s="44">
        <f>33-33</f>
        <v>0</v>
      </c>
    </row>
    <row r="120" spans="1:7" ht="12.75">
      <c r="A120" s="4" t="s">
        <v>14</v>
      </c>
      <c r="B120" s="36">
        <v>907</v>
      </c>
      <c r="C120" s="55" t="s">
        <v>39</v>
      </c>
      <c r="D120" s="55" t="s">
        <v>40</v>
      </c>
      <c r="E120" s="55" t="s">
        <v>28</v>
      </c>
      <c r="F120" s="55" t="s">
        <v>28</v>
      </c>
      <c r="G120" s="54">
        <f>G121</f>
        <v>18615</v>
      </c>
    </row>
    <row r="121" spans="1:7" ht="15" customHeight="1">
      <c r="A121" s="5" t="s">
        <v>124</v>
      </c>
      <c r="B121" s="35">
        <v>907</v>
      </c>
      <c r="C121" s="50" t="s">
        <v>39</v>
      </c>
      <c r="D121" s="50" t="s">
        <v>40</v>
      </c>
      <c r="E121" s="47" t="s">
        <v>69</v>
      </c>
      <c r="F121" s="50" t="s">
        <v>28</v>
      </c>
      <c r="G121" s="48">
        <f>SUM(G122)</f>
        <v>18615</v>
      </c>
    </row>
    <row r="122" spans="1:7" ht="38.25">
      <c r="A122" s="3" t="s">
        <v>70</v>
      </c>
      <c r="B122" s="12">
        <v>907</v>
      </c>
      <c r="C122" s="43" t="s">
        <v>39</v>
      </c>
      <c r="D122" s="43" t="s">
        <v>40</v>
      </c>
      <c r="E122" s="49" t="s">
        <v>71</v>
      </c>
      <c r="F122" s="43"/>
      <c r="G122" s="44">
        <f>G123+G125+G128+G130+G133+G127+G135</f>
        <v>18615</v>
      </c>
    </row>
    <row r="123" spans="1:7" ht="17.25" customHeight="1">
      <c r="A123" s="64" t="s">
        <v>134</v>
      </c>
      <c r="B123" s="71">
        <v>907</v>
      </c>
      <c r="C123" s="72" t="s">
        <v>39</v>
      </c>
      <c r="D123" s="72" t="s">
        <v>40</v>
      </c>
      <c r="E123" s="72" t="s">
        <v>135</v>
      </c>
      <c r="F123" s="72"/>
      <c r="G123" s="73">
        <f>G124</f>
        <v>18000</v>
      </c>
    </row>
    <row r="124" spans="1:7" ht="63.75">
      <c r="A124" s="66" t="s">
        <v>136</v>
      </c>
      <c r="B124" s="71">
        <v>907</v>
      </c>
      <c r="C124" s="72" t="s">
        <v>39</v>
      </c>
      <c r="D124" s="72" t="s">
        <v>40</v>
      </c>
      <c r="E124" s="72" t="s">
        <v>135</v>
      </c>
      <c r="F124" s="72" t="s">
        <v>101</v>
      </c>
      <c r="G124" s="73">
        <f>18000</f>
        <v>18000</v>
      </c>
    </row>
    <row r="125" spans="1:7" ht="135.75" customHeight="1" hidden="1">
      <c r="A125" s="3" t="s">
        <v>139</v>
      </c>
      <c r="B125" s="71">
        <v>907</v>
      </c>
      <c r="C125" s="72" t="s">
        <v>39</v>
      </c>
      <c r="D125" s="72" t="s">
        <v>40</v>
      </c>
      <c r="E125" s="65" t="s">
        <v>140</v>
      </c>
      <c r="F125" s="72"/>
      <c r="G125" s="73">
        <f>G126</f>
        <v>0</v>
      </c>
    </row>
    <row r="126" spans="1:7" ht="51" hidden="1">
      <c r="A126" s="3" t="s">
        <v>81</v>
      </c>
      <c r="B126" s="71">
        <v>907</v>
      </c>
      <c r="C126" s="72" t="s">
        <v>39</v>
      </c>
      <c r="D126" s="72" t="s">
        <v>40</v>
      </c>
      <c r="E126" s="65" t="s">
        <v>140</v>
      </c>
      <c r="F126" s="72" t="s">
        <v>82</v>
      </c>
      <c r="G126" s="73"/>
    </row>
    <row r="127" spans="1:7" ht="140.25">
      <c r="A127" s="3" t="s">
        <v>139</v>
      </c>
      <c r="B127" s="12">
        <v>907</v>
      </c>
      <c r="C127" s="49" t="s">
        <v>39</v>
      </c>
      <c r="D127" s="49" t="s">
        <v>40</v>
      </c>
      <c r="E127" s="49" t="s">
        <v>140</v>
      </c>
      <c r="F127" s="49"/>
      <c r="G127" s="44">
        <v>40.5</v>
      </c>
    </row>
    <row r="128" spans="1:7" ht="24.75" customHeight="1">
      <c r="A128" s="28" t="s">
        <v>99</v>
      </c>
      <c r="B128" s="37">
        <v>907</v>
      </c>
      <c r="C128" s="49" t="s">
        <v>39</v>
      </c>
      <c r="D128" s="49" t="s">
        <v>40</v>
      </c>
      <c r="E128" s="49" t="s">
        <v>132</v>
      </c>
      <c r="F128" s="45"/>
      <c r="G128" s="44">
        <f>SUM(G129)</f>
        <v>0</v>
      </c>
    </row>
    <row r="129" spans="1:7" ht="51">
      <c r="A129" s="28" t="s">
        <v>98</v>
      </c>
      <c r="B129" s="37">
        <v>907</v>
      </c>
      <c r="C129" s="49" t="s">
        <v>39</v>
      </c>
      <c r="D129" s="49" t="s">
        <v>40</v>
      </c>
      <c r="E129" s="49" t="s">
        <v>132</v>
      </c>
      <c r="F129" s="49" t="s">
        <v>101</v>
      </c>
      <c r="G129" s="44">
        <f>100-100</f>
        <v>0</v>
      </c>
    </row>
    <row r="130" spans="1:7" ht="25.5">
      <c r="A130" s="25" t="s">
        <v>94</v>
      </c>
      <c r="B130" s="37">
        <v>907</v>
      </c>
      <c r="C130" s="43" t="s">
        <v>39</v>
      </c>
      <c r="D130" s="43" t="s">
        <v>40</v>
      </c>
      <c r="E130" s="52" t="s">
        <v>95</v>
      </c>
      <c r="F130" s="43"/>
      <c r="G130" s="44">
        <f>SUM(G131)</f>
        <v>570</v>
      </c>
    </row>
    <row r="131" spans="1:7" ht="38.25">
      <c r="A131" s="25" t="s">
        <v>96</v>
      </c>
      <c r="B131" s="37">
        <v>907</v>
      </c>
      <c r="C131" s="43" t="s">
        <v>39</v>
      </c>
      <c r="D131" s="43" t="s">
        <v>40</v>
      </c>
      <c r="E131" s="52" t="s">
        <v>97</v>
      </c>
      <c r="F131" s="43" t="s">
        <v>28</v>
      </c>
      <c r="G131" s="44">
        <f>G132</f>
        <v>570</v>
      </c>
    </row>
    <row r="132" spans="1:7" ht="39.75" customHeight="1">
      <c r="A132" s="3" t="s">
        <v>81</v>
      </c>
      <c r="B132" s="12">
        <v>907</v>
      </c>
      <c r="C132" s="43" t="s">
        <v>39</v>
      </c>
      <c r="D132" s="43" t="s">
        <v>40</v>
      </c>
      <c r="E132" s="52" t="s">
        <v>97</v>
      </c>
      <c r="F132" s="49" t="s">
        <v>82</v>
      </c>
      <c r="G132" s="44">
        <f>300+100+120+50</f>
        <v>570</v>
      </c>
    </row>
    <row r="133" spans="1:7" ht="140.25" hidden="1">
      <c r="A133" s="3" t="s">
        <v>142</v>
      </c>
      <c r="B133" s="37">
        <v>907</v>
      </c>
      <c r="C133" s="43" t="s">
        <v>39</v>
      </c>
      <c r="D133" s="43" t="s">
        <v>40</v>
      </c>
      <c r="E133" s="52" t="s">
        <v>141</v>
      </c>
      <c r="F133" s="43" t="s">
        <v>28</v>
      </c>
      <c r="G133" s="44">
        <f>G134</f>
        <v>0</v>
      </c>
    </row>
    <row r="134" spans="1:7" ht="39.75" customHeight="1" hidden="1">
      <c r="A134" s="3" t="s">
        <v>81</v>
      </c>
      <c r="B134" s="12">
        <v>907</v>
      </c>
      <c r="C134" s="43" t="s">
        <v>39</v>
      </c>
      <c r="D134" s="43" t="s">
        <v>40</v>
      </c>
      <c r="E134" s="52" t="s">
        <v>141</v>
      </c>
      <c r="F134" s="49" t="s">
        <v>82</v>
      </c>
      <c r="G134" s="44"/>
    </row>
    <row r="135" spans="1:7" ht="140.25">
      <c r="A135" s="3" t="s">
        <v>142</v>
      </c>
      <c r="B135" s="12">
        <v>907</v>
      </c>
      <c r="C135" s="49" t="s">
        <v>39</v>
      </c>
      <c r="D135" s="49" t="s">
        <v>40</v>
      </c>
      <c r="E135" s="49" t="s">
        <v>141</v>
      </c>
      <c r="F135" s="49"/>
      <c r="G135" s="44">
        <v>4.5</v>
      </c>
    </row>
    <row r="136" spans="1:7" ht="21" customHeight="1">
      <c r="A136" s="4" t="s">
        <v>49</v>
      </c>
      <c r="B136" s="36">
        <v>907</v>
      </c>
      <c r="C136" s="53" t="s">
        <v>39</v>
      </c>
      <c r="D136" s="53" t="s">
        <v>50</v>
      </c>
      <c r="E136" s="53"/>
      <c r="F136" s="53"/>
      <c r="G136" s="54">
        <f>G137</f>
        <v>3057.44</v>
      </c>
    </row>
    <row r="137" spans="1:7" ht="21" customHeight="1">
      <c r="A137" s="5" t="s">
        <v>124</v>
      </c>
      <c r="B137" s="35">
        <v>907</v>
      </c>
      <c r="C137" s="47" t="s">
        <v>39</v>
      </c>
      <c r="D137" s="47" t="s">
        <v>50</v>
      </c>
      <c r="E137" s="47" t="s">
        <v>69</v>
      </c>
      <c r="F137" s="47"/>
      <c r="G137" s="48">
        <f>SUM(G138)</f>
        <v>3057.44</v>
      </c>
    </row>
    <row r="138" spans="1:7" ht="38.25">
      <c r="A138" s="3" t="s">
        <v>70</v>
      </c>
      <c r="B138" s="12">
        <v>907</v>
      </c>
      <c r="C138" s="49" t="s">
        <v>39</v>
      </c>
      <c r="D138" s="49" t="s">
        <v>50</v>
      </c>
      <c r="E138" s="49" t="s">
        <v>71</v>
      </c>
      <c r="F138" s="49"/>
      <c r="G138" s="44">
        <f>G139+G142+G145+G141</f>
        <v>3057.44</v>
      </c>
    </row>
    <row r="139" spans="1:7" ht="140.25">
      <c r="A139" s="3" t="s">
        <v>139</v>
      </c>
      <c r="B139" s="37">
        <v>907</v>
      </c>
      <c r="C139" s="49" t="s">
        <v>39</v>
      </c>
      <c r="D139" s="49" t="s">
        <v>50</v>
      </c>
      <c r="E139" s="52" t="s">
        <v>140</v>
      </c>
      <c r="F139" s="49"/>
      <c r="G139" s="44">
        <f>SUM(G140)</f>
        <v>923.89</v>
      </c>
    </row>
    <row r="140" spans="1:7" ht="51">
      <c r="A140" s="3" t="s">
        <v>81</v>
      </c>
      <c r="B140" s="37">
        <v>907</v>
      </c>
      <c r="C140" s="49" t="s">
        <v>39</v>
      </c>
      <c r="D140" s="49" t="s">
        <v>50</v>
      </c>
      <c r="E140" s="52" t="s">
        <v>140</v>
      </c>
      <c r="F140" s="49" t="s">
        <v>82</v>
      </c>
      <c r="G140" s="74">
        <f>302+621.89</f>
        <v>923.89</v>
      </c>
    </row>
    <row r="141" spans="1:7" ht="51">
      <c r="A141" s="3" t="s">
        <v>81</v>
      </c>
      <c r="B141" s="37">
        <v>907</v>
      </c>
      <c r="C141" s="49" t="s">
        <v>39</v>
      </c>
      <c r="D141" s="49" t="s">
        <v>50</v>
      </c>
      <c r="E141" s="52" t="s">
        <v>143</v>
      </c>
      <c r="F141" s="49" t="s">
        <v>82</v>
      </c>
      <c r="G141" s="74">
        <v>850</v>
      </c>
    </row>
    <row r="142" spans="1:7" ht="25.5">
      <c r="A142" s="25" t="s">
        <v>94</v>
      </c>
      <c r="B142" s="37">
        <v>907</v>
      </c>
      <c r="C142" s="49" t="s">
        <v>39</v>
      </c>
      <c r="D142" s="49" t="s">
        <v>50</v>
      </c>
      <c r="E142" s="52" t="s">
        <v>95</v>
      </c>
      <c r="F142" s="49"/>
      <c r="G142" s="44">
        <f>SUM(G143)</f>
        <v>1180.8999999999999</v>
      </c>
    </row>
    <row r="143" spans="1:7" ht="38.25">
      <c r="A143" s="38" t="s">
        <v>96</v>
      </c>
      <c r="B143" s="37">
        <v>907</v>
      </c>
      <c r="C143" s="49" t="s">
        <v>39</v>
      </c>
      <c r="D143" s="49" t="s">
        <v>50</v>
      </c>
      <c r="E143" s="52" t="s">
        <v>97</v>
      </c>
      <c r="F143" s="49"/>
      <c r="G143" s="44">
        <f>G144</f>
        <v>1180.8999999999999</v>
      </c>
    </row>
    <row r="144" spans="1:7" ht="36.75" customHeight="1">
      <c r="A144" s="3" t="s">
        <v>81</v>
      </c>
      <c r="B144" s="12">
        <v>907</v>
      </c>
      <c r="C144" s="49" t="s">
        <v>39</v>
      </c>
      <c r="D144" s="49" t="s">
        <v>50</v>
      </c>
      <c r="E144" s="52" t="s">
        <v>97</v>
      </c>
      <c r="F144" s="49" t="s">
        <v>82</v>
      </c>
      <c r="G144" s="44">
        <f>2000-1034.9-100-100+300+100-34.2+50</f>
        <v>1180.8999999999999</v>
      </c>
    </row>
    <row r="145" spans="1:7" ht="140.25">
      <c r="A145" s="3" t="s">
        <v>142</v>
      </c>
      <c r="B145" s="37">
        <v>907</v>
      </c>
      <c r="C145" s="49" t="s">
        <v>39</v>
      </c>
      <c r="D145" s="49" t="s">
        <v>50</v>
      </c>
      <c r="E145" s="52" t="s">
        <v>141</v>
      </c>
      <c r="F145" s="49"/>
      <c r="G145" s="44">
        <f>G146</f>
        <v>102.65</v>
      </c>
    </row>
    <row r="146" spans="1:7" ht="36.75" customHeight="1">
      <c r="A146" s="3" t="s">
        <v>81</v>
      </c>
      <c r="B146" s="12">
        <v>907</v>
      </c>
      <c r="C146" s="49" t="s">
        <v>39</v>
      </c>
      <c r="D146" s="49" t="s">
        <v>50</v>
      </c>
      <c r="E146" s="52" t="s">
        <v>141</v>
      </c>
      <c r="F146" s="49" t="s">
        <v>82</v>
      </c>
      <c r="G146" s="44">
        <f>34.2+68.45</f>
        <v>102.65</v>
      </c>
    </row>
    <row r="147" spans="1:7" ht="18.75" customHeight="1">
      <c r="A147" s="21" t="s">
        <v>66</v>
      </c>
      <c r="B147" s="34">
        <v>907</v>
      </c>
      <c r="C147" s="45" t="s">
        <v>0</v>
      </c>
      <c r="D147" s="45" t="s">
        <v>0</v>
      </c>
      <c r="E147" s="45" t="s">
        <v>28</v>
      </c>
      <c r="F147" s="45" t="s">
        <v>28</v>
      </c>
      <c r="G147" s="46">
        <f>G148</f>
        <v>5137.6</v>
      </c>
    </row>
    <row r="148" spans="1:7" ht="18" customHeight="1">
      <c r="A148" s="4" t="s">
        <v>17</v>
      </c>
      <c r="B148" s="36">
        <v>907</v>
      </c>
      <c r="C148" s="53" t="s">
        <v>0</v>
      </c>
      <c r="D148" s="53" t="s">
        <v>3</v>
      </c>
      <c r="E148" s="53" t="s">
        <v>28</v>
      </c>
      <c r="F148" s="53" t="s">
        <v>28</v>
      </c>
      <c r="G148" s="54">
        <f>SUM(G149)</f>
        <v>5137.6</v>
      </c>
    </row>
    <row r="149" spans="1:7" ht="18.75" customHeight="1">
      <c r="A149" s="5" t="s">
        <v>124</v>
      </c>
      <c r="B149" s="12">
        <v>907</v>
      </c>
      <c r="C149" s="47" t="s">
        <v>0</v>
      </c>
      <c r="D149" s="47" t="s">
        <v>3</v>
      </c>
      <c r="E149" s="47" t="s">
        <v>69</v>
      </c>
      <c r="F149" s="47" t="s">
        <v>28</v>
      </c>
      <c r="G149" s="48">
        <f>G150</f>
        <v>5137.6</v>
      </c>
    </row>
    <row r="150" spans="1:7" ht="51">
      <c r="A150" s="5" t="s">
        <v>102</v>
      </c>
      <c r="B150" s="35">
        <v>907</v>
      </c>
      <c r="C150" s="47" t="s">
        <v>0</v>
      </c>
      <c r="D150" s="47" t="s">
        <v>3</v>
      </c>
      <c r="E150" s="47" t="s">
        <v>103</v>
      </c>
      <c r="F150" s="47" t="s">
        <v>28</v>
      </c>
      <c r="G150" s="48">
        <f>G151+G157</f>
        <v>5137.6</v>
      </c>
    </row>
    <row r="151" spans="1:7" ht="25.5">
      <c r="A151" s="5" t="s">
        <v>105</v>
      </c>
      <c r="B151" s="12">
        <v>907</v>
      </c>
      <c r="C151" s="50" t="s">
        <v>0</v>
      </c>
      <c r="D151" s="50" t="s">
        <v>3</v>
      </c>
      <c r="E151" s="50" t="s">
        <v>104</v>
      </c>
      <c r="F151" s="50"/>
      <c r="G151" s="48">
        <f>SUM(G152)</f>
        <v>1500</v>
      </c>
    </row>
    <row r="152" spans="1:7" ht="25.5">
      <c r="A152" s="3" t="s">
        <v>114</v>
      </c>
      <c r="B152" s="12">
        <v>907</v>
      </c>
      <c r="C152" s="49" t="s">
        <v>0</v>
      </c>
      <c r="D152" s="49" t="s">
        <v>3</v>
      </c>
      <c r="E152" s="49" t="s">
        <v>106</v>
      </c>
      <c r="F152" s="49" t="s">
        <v>28</v>
      </c>
      <c r="G152" s="44">
        <f>SUM(G153:G156)</f>
        <v>1500</v>
      </c>
    </row>
    <row r="153" spans="1:7" ht="42" customHeight="1">
      <c r="A153" s="3" t="s">
        <v>107</v>
      </c>
      <c r="B153" s="12">
        <v>907</v>
      </c>
      <c r="C153" s="49" t="s">
        <v>0</v>
      </c>
      <c r="D153" s="49" t="s">
        <v>3</v>
      </c>
      <c r="E153" s="49" t="s">
        <v>106</v>
      </c>
      <c r="F153" s="49" t="s">
        <v>108</v>
      </c>
      <c r="G153" s="44">
        <f>870+50</f>
        <v>920</v>
      </c>
    </row>
    <row r="154" spans="1:7" ht="38.25">
      <c r="A154" s="3" t="s">
        <v>110</v>
      </c>
      <c r="B154" s="12">
        <v>907</v>
      </c>
      <c r="C154" s="49" t="s">
        <v>0</v>
      </c>
      <c r="D154" s="49" t="s">
        <v>3</v>
      </c>
      <c r="E154" s="49" t="s">
        <v>106</v>
      </c>
      <c r="F154" s="49" t="s">
        <v>109</v>
      </c>
      <c r="G154" s="44">
        <v>60</v>
      </c>
    </row>
    <row r="155" spans="1:7" ht="51">
      <c r="A155" s="3" t="s">
        <v>81</v>
      </c>
      <c r="B155" s="12">
        <v>907</v>
      </c>
      <c r="C155" s="49" t="s">
        <v>0</v>
      </c>
      <c r="D155" s="49" t="s">
        <v>3</v>
      </c>
      <c r="E155" s="49" t="s">
        <v>106</v>
      </c>
      <c r="F155" s="49" t="s">
        <v>82</v>
      </c>
      <c r="G155" s="44">
        <f>400+50+60</f>
        <v>510</v>
      </c>
    </row>
    <row r="156" spans="1:7" ht="25.5">
      <c r="A156" s="3" t="s">
        <v>87</v>
      </c>
      <c r="B156" s="12">
        <v>907</v>
      </c>
      <c r="C156" s="49" t="s">
        <v>0</v>
      </c>
      <c r="D156" s="49" t="s">
        <v>3</v>
      </c>
      <c r="E156" s="49" t="s">
        <v>106</v>
      </c>
      <c r="F156" s="49" t="s">
        <v>86</v>
      </c>
      <c r="G156" s="44">
        <v>10</v>
      </c>
    </row>
    <row r="157" spans="1:7" ht="25.5">
      <c r="A157" s="5" t="s">
        <v>111</v>
      </c>
      <c r="B157" s="35">
        <v>907</v>
      </c>
      <c r="C157" s="47" t="s">
        <v>0</v>
      </c>
      <c r="D157" s="47" t="s">
        <v>3</v>
      </c>
      <c r="E157" s="50" t="s">
        <v>112</v>
      </c>
      <c r="F157" s="50"/>
      <c r="G157" s="48">
        <f>SUM(G158)+G164</f>
        <v>3637.6</v>
      </c>
    </row>
    <row r="158" spans="1:7" ht="25.5">
      <c r="A158" s="3" t="s">
        <v>114</v>
      </c>
      <c r="B158" s="12">
        <v>907</v>
      </c>
      <c r="C158" s="49" t="s">
        <v>0</v>
      </c>
      <c r="D158" s="49" t="s">
        <v>3</v>
      </c>
      <c r="E158" s="49" t="s">
        <v>113</v>
      </c>
      <c r="F158" s="43"/>
      <c r="G158" s="44">
        <f>SUM(G159:G163)</f>
        <v>3187.6</v>
      </c>
    </row>
    <row r="159" spans="1:7" ht="42.75" customHeight="1">
      <c r="A159" s="3" t="s">
        <v>107</v>
      </c>
      <c r="B159" s="12">
        <v>907</v>
      </c>
      <c r="C159" s="43" t="s">
        <v>0</v>
      </c>
      <c r="D159" s="43" t="s">
        <v>3</v>
      </c>
      <c r="E159" s="49" t="s">
        <v>113</v>
      </c>
      <c r="F159" s="49" t="s">
        <v>108</v>
      </c>
      <c r="G159" s="44">
        <f>2150+150</f>
        <v>2300</v>
      </c>
    </row>
    <row r="160" spans="1:7" ht="38.25">
      <c r="A160" s="3" t="s">
        <v>110</v>
      </c>
      <c r="B160" s="12">
        <v>907</v>
      </c>
      <c r="C160" s="43" t="s">
        <v>0</v>
      </c>
      <c r="D160" s="43" t="s">
        <v>3</v>
      </c>
      <c r="E160" s="49" t="s">
        <v>113</v>
      </c>
      <c r="F160" s="49" t="s">
        <v>109</v>
      </c>
      <c r="G160" s="44">
        <v>80</v>
      </c>
    </row>
    <row r="161" spans="1:7" ht="38.25">
      <c r="A161" s="3" t="s">
        <v>85</v>
      </c>
      <c r="B161" s="37">
        <v>907</v>
      </c>
      <c r="C161" s="43" t="s">
        <v>0</v>
      </c>
      <c r="D161" s="43" t="s">
        <v>3</v>
      </c>
      <c r="E161" s="49" t="s">
        <v>113</v>
      </c>
      <c r="F161" s="49" t="s">
        <v>84</v>
      </c>
      <c r="G161" s="44">
        <v>30</v>
      </c>
    </row>
    <row r="162" spans="1:7" ht="42" customHeight="1">
      <c r="A162" s="3" t="s">
        <v>81</v>
      </c>
      <c r="B162" s="12">
        <v>907</v>
      </c>
      <c r="C162" s="43" t="s">
        <v>0</v>
      </c>
      <c r="D162" s="43" t="s">
        <v>3</v>
      </c>
      <c r="E162" s="49" t="s">
        <v>113</v>
      </c>
      <c r="F162" s="49" t="s">
        <v>82</v>
      </c>
      <c r="G162" s="44">
        <f>550+50+35+15+100</f>
        <v>750</v>
      </c>
    </row>
    <row r="163" spans="1:7" ht="25.5">
      <c r="A163" s="3" t="s">
        <v>87</v>
      </c>
      <c r="B163" s="12">
        <v>907</v>
      </c>
      <c r="C163" s="49" t="s">
        <v>0</v>
      </c>
      <c r="D163" s="49" t="s">
        <v>3</v>
      </c>
      <c r="E163" s="49" t="s">
        <v>113</v>
      </c>
      <c r="F163" s="49" t="s">
        <v>86</v>
      </c>
      <c r="G163" s="44">
        <v>27.6</v>
      </c>
    </row>
    <row r="164" spans="1:7" ht="42" customHeight="1">
      <c r="A164" s="3" t="s">
        <v>81</v>
      </c>
      <c r="B164" s="12">
        <v>907</v>
      </c>
      <c r="C164" s="43" t="s">
        <v>0</v>
      </c>
      <c r="D164" s="43" t="s">
        <v>3</v>
      </c>
      <c r="E164" s="49" t="s">
        <v>144</v>
      </c>
      <c r="F164" s="49" t="s">
        <v>82</v>
      </c>
      <c r="G164" s="44">
        <v>450</v>
      </c>
    </row>
    <row r="165" spans="1:7" ht="12.75">
      <c r="A165" s="21" t="s">
        <v>13</v>
      </c>
      <c r="B165" s="34">
        <v>907</v>
      </c>
      <c r="C165" s="45" t="s">
        <v>32</v>
      </c>
      <c r="D165" s="45" t="s">
        <v>32</v>
      </c>
      <c r="E165" s="45" t="s">
        <v>28</v>
      </c>
      <c r="F165" s="45" t="s">
        <v>28</v>
      </c>
      <c r="G165" s="46">
        <f>G166+G171</f>
        <v>433</v>
      </c>
    </row>
    <row r="166" spans="1:7" ht="12.75">
      <c r="A166" s="5" t="s">
        <v>41</v>
      </c>
      <c r="B166" s="35">
        <v>907</v>
      </c>
      <c r="C166" s="47" t="s">
        <v>32</v>
      </c>
      <c r="D166" s="47" t="s">
        <v>42</v>
      </c>
      <c r="E166" s="47" t="s">
        <v>28</v>
      </c>
      <c r="F166" s="47" t="s">
        <v>28</v>
      </c>
      <c r="G166" s="48">
        <f>G167</f>
        <v>233</v>
      </c>
    </row>
    <row r="167" spans="1:7" ht="12.75">
      <c r="A167" s="5" t="s">
        <v>124</v>
      </c>
      <c r="B167" s="42">
        <v>907</v>
      </c>
      <c r="C167" s="47" t="s">
        <v>32</v>
      </c>
      <c r="D167" s="47" t="s">
        <v>42</v>
      </c>
      <c r="E167" s="47" t="s">
        <v>72</v>
      </c>
      <c r="F167" s="47" t="s">
        <v>28</v>
      </c>
      <c r="G167" s="48">
        <f>SUM(G168)</f>
        <v>233</v>
      </c>
    </row>
    <row r="168" spans="1:7" ht="38.25">
      <c r="A168" s="3" t="s">
        <v>70</v>
      </c>
      <c r="B168" s="12">
        <v>907</v>
      </c>
      <c r="C168" s="49" t="s">
        <v>32</v>
      </c>
      <c r="D168" s="49" t="s">
        <v>42</v>
      </c>
      <c r="E168" s="49" t="s">
        <v>71</v>
      </c>
      <c r="F168" s="49"/>
      <c r="G168" s="44">
        <f>SUM(G169)</f>
        <v>233</v>
      </c>
    </row>
    <row r="169" spans="1:7" ht="25.5">
      <c r="A169" s="25" t="s">
        <v>115</v>
      </c>
      <c r="B169" s="12">
        <v>907</v>
      </c>
      <c r="C169" s="49" t="s">
        <v>32</v>
      </c>
      <c r="D169" s="49" t="s">
        <v>42</v>
      </c>
      <c r="E169" s="52" t="s">
        <v>116</v>
      </c>
      <c r="F169" s="49" t="s">
        <v>28</v>
      </c>
      <c r="G169" s="44">
        <f>G170</f>
        <v>233</v>
      </c>
    </row>
    <row r="170" spans="1:7" ht="38.25" customHeight="1">
      <c r="A170" s="3" t="s">
        <v>118</v>
      </c>
      <c r="B170" s="35">
        <v>907</v>
      </c>
      <c r="C170" s="49" t="s">
        <v>32</v>
      </c>
      <c r="D170" s="49" t="s">
        <v>42</v>
      </c>
      <c r="E170" s="52" t="s">
        <v>116</v>
      </c>
      <c r="F170" s="49" t="s">
        <v>117</v>
      </c>
      <c r="G170" s="44">
        <f>157+76</f>
        <v>233</v>
      </c>
    </row>
    <row r="171" spans="1:7" ht="25.5">
      <c r="A171" s="27" t="s">
        <v>67</v>
      </c>
      <c r="B171" s="34">
        <v>907</v>
      </c>
      <c r="C171" s="45" t="s">
        <v>32</v>
      </c>
      <c r="D171" s="45" t="s">
        <v>68</v>
      </c>
      <c r="E171" s="45" t="s">
        <v>28</v>
      </c>
      <c r="F171" s="45" t="s">
        <v>28</v>
      </c>
      <c r="G171" s="46">
        <f>G174</f>
        <v>200</v>
      </c>
    </row>
    <row r="172" spans="1:7" ht="12.75">
      <c r="A172" s="5" t="s">
        <v>124</v>
      </c>
      <c r="B172" s="35">
        <v>907</v>
      </c>
      <c r="C172" s="47" t="s">
        <v>32</v>
      </c>
      <c r="D172" s="47" t="s">
        <v>68</v>
      </c>
      <c r="E172" s="47" t="s">
        <v>72</v>
      </c>
      <c r="F172" s="47"/>
      <c r="G172" s="48">
        <f>SUM(G173)</f>
        <v>200</v>
      </c>
    </row>
    <row r="173" spans="1:7" ht="38.25">
      <c r="A173" s="3" t="s">
        <v>70</v>
      </c>
      <c r="B173" s="37">
        <v>907</v>
      </c>
      <c r="C173" s="49" t="s">
        <v>32</v>
      </c>
      <c r="D173" s="49" t="s">
        <v>68</v>
      </c>
      <c r="E173" s="49" t="s">
        <v>71</v>
      </c>
      <c r="F173" s="49"/>
      <c r="G173" s="44">
        <f>SUM(G174)</f>
        <v>200</v>
      </c>
    </row>
    <row r="174" spans="1:7" ht="25.5">
      <c r="A174" s="25" t="s">
        <v>115</v>
      </c>
      <c r="B174" s="37">
        <v>907</v>
      </c>
      <c r="C174" s="49" t="s">
        <v>32</v>
      </c>
      <c r="D174" s="49" t="s">
        <v>68</v>
      </c>
      <c r="E174" s="52" t="s">
        <v>116</v>
      </c>
      <c r="F174" s="49"/>
      <c r="G174" s="44">
        <f>G175</f>
        <v>200</v>
      </c>
    </row>
    <row r="175" spans="1:7" ht="12.75">
      <c r="A175" s="24" t="s">
        <v>120</v>
      </c>
      <c r="B175" s="12">
        <v>907</v>
      </c>
      <c r="C175" s="49" t="s">
        <v>32</v>
      </c>
      <c r="D175" s="49" t="s">
        <v>68</v>
      </c>
      <c r="E175" s="52" t="s">
        <v>116</v>
      </c>
      <c r="F175" s="49" t="s">
        <v>119</v>
      </c>
      <c r="G175" s="44">
        <v>200</v>
      </c>
    </row>
    <row r="176" spans="1:7" ht="12.75">
      <c r="A176" s="39" t="s">
        <v>2</v>
      </c>
      <c r="B176" s="34">
        <v>907</v>
      </c>
      <c r="C176" s="45" t="s">
        <v>33</v>
      </c>
      <c r="D176" s="45" t="s">
        <v>33</v>
      </c>
      <c r="E176" s="45" t="s">
        <v>28</v>
      </c>
      <c r="F176" s="45" t="s">
        <v>28</v>
      </c>
      <c r="G176" s="46">
        <f>G177</f>
        <v>750</v>
      </c>
    </row>
    <row r="177" spans="1:7" ht="25.5">
      <c r="A177" s="40" t="s">
        <v>55</v>
      </c>
      <c r="B177" s="35">
        <v>907</v>
      </c>
      <c r="C177" s="47" t="s">
        <v>33</v>
      </c>
      <c r="D177" s="47" t="s">
        <v>54</v>
      </c>
      <c r="E177" s="47" t="s">
        <v>28</v>
      </c>
      <c r="F177" s="47" t="s">
        <v>28</v>
      </c>
      <c r="G177" s="48">
        <f>SUM(G178)</f>
        <v>750</v>
      </c>
    </row>
    <row r="178" spans="1:7" ht="12.75">
      <c r="A178" s="5" t="s">
        <v>124</v>
      </c>
      <c r="B178" s="35">
        <v>907</v>
      </c>
      <c r="C178" s="47" t="s">
        <v>33</v>
      </c>
      <c r="D178" s="47" t="s">
        <v>54</v>
      </c>
      <c r="E178" s="47" t="s">
        <v>72</v>
      </c>
      <c r="F178" s="47" t="s">
        <v>28</v>
      </c>
      <c r="G178" s="48">
        <f>SUM(G179)</f>
        <v>750</v>
      </c>
    </row>
    <row r="179" spans="1:7" ht="38.25">
      <c r="A179" s="41" t="s">
        <v>70</v>
      </c>
      <c r="B179" s="12">
        <v>907</v>
      </c>
      <c r="C179" s="49" t="s">
        <v>33</v>
      </c>
      <c r="D179" s="49" t="s">
        <v>54</v>
      </c>
      <c r="E179" s="49" t="s">
        <v>71</v>
      </c>
      <c r="F179" s="49"/>
      <c r="G179" s="44">
        <f>SUM(G180)</f>
        <v>750</v>
      </c>
    </row>
    <row r="180" spans="1:7" ht="25.5">
      <c r="A180" s="25" t="s">
        <v>94</v>
      </c>
      <c r="B180" s="12">
        <v>907</v>
      </c>
      <c r="C180" s="49" t="s">
        <v>33</v>
      </c>
      <c r="D180" s="49" t="s">
        <v>54</v>
      </c>
      <c r="E180" s="52" t="s">
        <v>95</v>
      </c>
      <c r="F180" s="49"/>
      <c r="G180" s="44">
        <f>SUM(G181)</f>
        <v>750</v>
      </c>
    </row>
    <row r="181" spans="1:7" ht="38.25">
      <c r="A181" s="25" t="s">
        <v>96</v>
      </c>
      <c r="B181" s="12">
        <v>907</v>
      </c>
      <c r="C181" s="56" t="s">
        <v>33</v>
      </c>
      <c r="D181" s="56" t="s">
        <v>54</v>
      </c>
      <c r="E181" s="57" t="s">
        <v>97</v>
      </c>
      <c r="F181" s="58"/>
      <c r="G181" s="59">
        <f>SUM(G182)</f>
        <v>750</v>
      </c>
    </row>
    <row r="182" spans="1:7" ht="37.5" customHeight="1">
      <c r="A182" s="41" t="s">
        <v>81</v>
      </c>
      <c r="B182" s="12">
        <v>907</v>
      </c>
      <c r="C182" s="49" t="s">
        <v>33</v>
      </c>
      <c r="D182" s="49" t="s">
        <v>54</v>
      </c>
      <c r="E182" s="60" t="s">
        <v>97</v>
      </c>
      <c r="F182" s="49" t="s">
        <v>82</v>
      </c>
      <c r="G182" s="44">
        <v>750</v>
      </c>
    </row>
  </sheetData>
  <sheetProtection/>
  <mergeCells count="5">
    <mergeCell ref="E4:G4"/>
    <mergeCell ref="E5:G5"/>
    <mergeCell ref="A7:G7"/>
    <mergeCell ref="A9:G9"/>
    <mergeCell ref="A8:G8"/>
  </mergeCells>
  <printOptions/>
  <pageMargins left="0.74" right="0.21" top="0.16" bottom="0.17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9"/>
  <sheetViews>
    <sheetView zoomScalePageLayoutView="0" workbookViewId="0" topLeftCell="A1">
      <selection activeCell="F132" sqref="F132"/>
    </sheetView>
  </sheetViews>
  <sheetFormatPr defaultColWidth="9.140625" defaultRowHeight="12.75"/>
  <cols>
    <col min="1" max="1" width="38.8515625" style="2" customWidth="1"/>
    <col min="2" max="2" width="9.140625" style="8" customWidth="1"/>
    <col min="3" max="3" width="10.57421875" style="8" customWidth="1"/>
    <col min="4" max="5" width="9.140625" style="8" customWidth="1"/>
    <col min="6" max="6" width="16.7109375" style="8" customWidth="1"/>
    <col min="7" max="16384" width="9.140625" style="2" customWidth="1"/>
  </cols>
  <sheetData>
    <row r="3" ht="12.75">
      <c r="F3" s="8" t="s">
        <v>23</v>
      </c>
    </row>
    <row r="4" spans="5:6" ht="12.75" customHeight="1">
      <c r="E4" s="75" t="s">
        <v>18</v>
      </c>
      <c r="F4" s="75"/>
    </row>
    <row r="5" spans="4:6" ht="12.75" customHeight="1">
      <c r="D5" s="75" t="s">
        <v>149</v>
      </c>
      <c r="E5" s="75"/>
      <c r="F5" s="75"/>
    </row>
    <row r="6" ht="12.75">
      <c r="F6" s="8" t="s">
        <v>34</v>
      </c>
    </row>
    <row r="7" spans="1:6" ht="12.75">
      <c r="A7" s="77" t="s">
        <v>8</v>
      </c>
      <c r="B7" s="77"/>
      <c r="C7" s="77"/>
      <c r="D7" s="77"/>
      <c r="E7" s="77"/>
      <c r="F7" s="77"/>
    </row>
    <row r="8" spans="1:6" s="17" customFormat="1" ht="39" customHeight="1">
      <c r="A8" s="78" t="s">
        <v>61</v>
      </c>
      <c r="B8" s="78"/>
      <c r="C8" s="78"/>
      <c r="D8" s="78"/>
      <c r="E8" s="78"/>
      <c r="F8" s="78"/>
    </row>
    <row r="10" spans="1:6" ht="25.5">
      <c r="A10" s="11" t="s">
        <v>15</v>
      </c>
      <c r="B10" s="6" t="s">
        <v>24</v>
      </c>
      <c r="C10" s="6" t="s">
        <v>25</v>
      </c>
      <c r="D10" s="6" t="s">
        <v>26</v>
      </c>
      <c r="E10" s="6" t="s">
        <v>27</v>
      </c>
      <c r="F10" s="18" t="s">
        <v>53</v>
      </c>
    </row>
    <row r="11" spans="1:6" s="20" customFormat="1" ht="1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2.75">
      <c r="A12" s="61" t="s">
        <v>7</v>
      </c>
      <c r="B12" s="45" t="s">
        <v>28</v>
      </c>
      <c r="C12" s="45" t="s">
        <v>28</v>
      </c>
      <c r="D12" s="45" t="s">
        <v>28</v>
      </c>
      <c r="E12" s="45" t="s">
        <v>28</v>
      </c>
      <c r="F12" s="62">
        <f>F13+F61+F68+F85+F107+F144+F173+F162</f>
        <v>47063.63999999999</v>
      </c>
    </row>
    <row r="13" spans="1:6" ht="12.75">
      <c r="A13" s="21" t="s">
        <v>16</v>
      </c>
      <c r="B13" s="26" t="s">
        <v>29</v>
      </c>
      <c r="C13" s="26" t="s">
        <v>29</v>
      </c>
      <c r="D13" s="26" t="s">
        <v>28</v>
      </c>
      <c r="E13" s="26" t="s">
        <v>28</v>
      </c>
      <c r="F13" s="29">
        <f>F14+F21+F32+F49+F54</f>
        <v>13247</v>
      </c>
    </row>
    <row r="14" spans="1:6" ht="51">
      <c r="A14" s="21" t="s">
        <v>62</v>
      </c>
      <c r="B14" s="26" t="s">
        <v>29</v>
      </c>
      <c r="C14" s="26" t="s">
        <v>44</v>
      </c>
      <c r="D14" s="26"/>
      <c r="E14" s="26"/>
      <c r="F14" s="29">
        <f>SUM(F15)</f>
        <v>650</v>
      </c>
    </row>
    <row r="15" spans="1:6" s="13" customFormat="1" ht="15" customHeight="1">
      <c r="A15" s="5" t="s">
        <v>124</v>
      </c>
      <c r="B15" s="9" t="s">
        <v>29</v>
      </c>
      <c r="C15" s="9" t="s">
        <v>44</v>
      </c>
      <c r="D15" s="9" t="s">
        <v>72</v>
      </c>
      <c r="E15" s="9" t="s">
        <v>28</v>
      </c>
      <c r="F15" s="31">
        <f>SUM(F16)</f>
        <v>650</v>
      </c>
    </row>
    <row r="16" spans="1:6" ht="38.25">
      <c r="A16" s="3" t="s">
        <v>70</v>
      </c>
      <c r="B16" s="10" t="s">
        <v>29</v>
      </c>
      <c r="C16" s="10" t="s">
        <v>44</v>
      </c>
      <c r="D16" s="10" t="s">
        <v>71</v>
      </c>
      <c r="E16" s="10"/>
      <c r="F16" s="30">
        <f>SUM(F17)</f>
        <v>650</v>
      </c>
    </row>
    <row r="17" spans="1:6" ht="25.5">
      <c r="A17" s="3" t="s">
        <v>73</v>
      </c>
      <c r="B17" s="10" t="s">
        <v>29</v>
      </c>
      <c r="C17" s="10" t="s">
        <v>44</v>
      </c>
      <c r="D17" s="10" t="s">
        <v>74</v>
      </c>
      <c r="E17" s="10"/>
      <c r="F17" s="30">
        <f>SUM(F18)</f>
        <v>650</v>
      </c>
    </row>
    <row r="18" spans="1:6" ht="38.25">
      <c r="A18" s="3" t="s">
        <v>75</v>
      </c>
      <c r="B18" s="10" t="s">
        <v>29</v>
      </c>
      <c r="C18" s="10" t="s">
        <v>44</v>
      </c>
      <c r="D18" s="10" t="s">
        <v>76</v>
      </c>
      <c r="E18" s="10"/>
      <c r="F18" s="30">
        <f>SUM(F19:F20)</f>
        <v>650</v>
      </c>
    </row>
    <row r="19" spans="1:6" ht="38.25">
      <c r="A19" s="3" t="s">
        <v>78</v>
      </c>
      <c r="B19" s="49" t="s">
        <v>29</v>
      </c>
      <c r="C19" s="49" t="s">
        <v>44</v>
      </c>
      <c r="D19" s="49" t="s">
        <v>76</v>
      </c>
      <c r="E19" s="49" t="s">
        <v>77</v>
      </c>
      <c r="F19" s="44">
        <v>620</v>
      </c>
    </row>
    <row r="20" spans="1:6" ht="37.5" customHeight="1">
      <c r="A20" s="3" t="s">
        <v>79</v>
      </c>
      <c r="B20" s="49" t="s">
        <v>29</v>
      </c>
      <c r="C20" s="49" t="s">
        <v>44</v>
      </c>
      <c r="D20" s="49" t="s">
        <v>76</v>
      </c>
      <c r="E20" s="49" t="s">
        <v>80</v>
      </c>
      <c r="F20" s="44">
        <v>30</v>
      </c>
    </row>
    <row r="21" spans="1:6" ht="63.75">
      <c r="A21" s="21" t="s">
        <v>51</v>
      </c>
      <c r="B21" s="26" t="s">
        <v>29</v>
      </c>
      <c r="C21" s="26" t="s">
        <v>52</v>
      </c>
      <c r="D21" s="26"/>
      <c r="E21" s="26"/>
      <c r="F21" s="29">
        <f>SUM(F22)</f>
        <v>430</v>
      </c>
    </row>
    <row r="22" spans="1:6" s="13" customFormat="1" ht="15.75" customHeight="1">
      <c r="A22" s="5" t="s">
        <v>124</v>
      </c>
      <c r="B22" s="9" t="s">
        <v>29</v>
      </c>
      <c r="C22" s="9" t="s">
        <v>52</v>
      </c>
      <c r="D22" s="9" t="s">
        <v>72</v>
      </c>
      <c r="E22" s="9"/>
      <c r="F22" s="31">
        <f>SUM(F23)</f>
        <v>430</v>
      </c>
    </row>
    <row r="23" spans="1:6" ht="38.25">
      <c r="A23" s="3" t="s">
        <v>70</v>
      </c>
      <c r="B23" s="10" t="s">
        <v>29</v>
      </c>
      <c r="C23" s="10" t="s">
        <v>52</v>
      </c>
      <c r="D23" s="10" t="s">
        <v>71</v>
      </c>
      <c r="E23" s="10"/>
      <c r="F23" s="30">
        <f>SUM(F24)+F30</f>
        <v>430</v>
      </c>
    </row>
    <row r="24" spans="1:6" ht="25.5">
      <c r="A24" s="3" t="s">
        <v>73</v>
      </c>
      <c r="B24" s="10" t="s">
        <v>29</v>
      </c>
      <c r="C24" s="10" t="s">
        <v>52</v>
      </c>
      <c r="D24" s="10" t="s">
        <v>74</v>
      </c>
      <c r="E24" s="10"/>
      <c r="F24" s="32">
        <f>SUM(F25:F26)</f>
        <v>410</v>
      </c>
    </row>
    <row r="25" spans="1:6" ht="35.25" customHeight="1">
      <c r="A25" s="3" t="s">
        <v>79</v>
      </c>
      <c r="B25" s="43" t="s">
        <v>29</v>
      </c>
      <c r="C25" s="43" t="s">
        <v>52</v>
      </c>
      <c r="D25" s="43" t="s">
        <v>74</v>
      </c>
      <c r="E25" s="43" t="s">
        <v>80</v>
      </c>
      <c r="F25" s="44">
        <f>SUM(F28)</f>
        <v>400</v>
      </c>
    </row>
    <row r="26" spans="1:6" ht="38.25">
      <c r="A26" s="3" t="s">
        <v>81</v>
      </c>
      <c r="B26" s="43" t="s">
        <v>29</v>
      </c>
      <c r="C26" s="43" t="s">
        <v>52</v>
      </c>
      <c r="D26" s="43" t="s">
        <v>74</v>
      </c>
      <c r="E26" s="43" t="s">
        <v>82</v>
      </c>
      <c r="F26" s="44">
        <f>SUM(F29)</f>
        <v>10</v>
      </c>
    </row>
    <row r="27" spans="1:6" ht="38.25">
      <c r="A27" s="3" t="s">
        <v>83</v>
      </c>
      <c r="B27" s="43" t="s">
        <v>29</v>
      </c>
      <c r="C27" s="43" t="s">
        <v>52</v>
      </c>
      <c r="D27" s="43" t="s">
        <v>74</v>
      </c>
      <c r="E27" s="43"/>
      <c r="F27" s="44">
        <f>SUM(F28:F29)</f>
        <v>410</v>
      </c>
    </row>
    <row r="28" spans="1:6" ht="37.5" customHeight="1">
      <c r="A28" s="3" t="s">
        <v>79</v>
      </c>
      <c r="B28" s="43" t="s">
        <v>29</v>
      </c>
      <c r="C28" s="43" t="s">
        <v>52</v>
      </c>
      <c r="D28" s="43" t="s">
        <v>74</v>
      </c>
      <c r="E28" s="43" t="s">
        <v>80</v>
      </c>
      <c r="F28" s="44">
        <f>400</f>
        <v>400</v>
      </c>
    </row>
    <row r="29" spans="1:6" ht="39.75" customHeight="1">
      <c r="A29" s="3" t="s">
        <v>81</v>
      </c>
      <c r="B29" s="43" t="s">
        <v>29</v>
      </c>
      <c r="C29" s="43" t="s">
        <v>52</v>
      </c>
      <c r="D29" s="43" t="s">
        <v>74</v>
      </c>
      <c r="E29" s="43" t="s">
        <v>82</v>
      </c>
      <c r="F29" s="44">
        <f>10</f>
        <v>10</v>
      </c>
    </row>
    <row r="30" spans="1:6" ht="60.75" customHeight="1">
      <c r="A30" s="3" t="s">
        <v>126</v>
      </c>
      <c r="B30" s="43" t="s">
        <v>29</v>
      </c>
      <c r="C30" s="43" t="s">
        <v>52</v>
      </c>
      <c r="D30" s="43" t="s">
        <v>125</v>
      </c>
      <c r="E30" s="43"/>
      <c r="F30" s="46">
        <f>F31</f>
        <v>20</v>
      </c>
    </row>
    <row r="31" spans="1:6" ht="33" customHeight="1">
      <c r="A31" s="3" t="s">
        <v>22</v>
      </c>
      <c r="B31" s="43" t="s">
        <v>29</v>
      </c>
      <c r="C31" s="43" t="s">
        <v>52</v>
      </c>
      <c r="D31" s="43" t="s">
        <v>125</v>
      </c>
      <c r="E31" s="43" t="s">
        <v>56</v>
      </c>
      <c r="F31" s="44">
        <v>20</v>
      </c>
    </row>
    <row r="32" spans="1:6" ht="76.5">
      <c r="A32" s="21" t="s">
        <v>30</v>
      </c>
      <c r="B32" s="45" t="s">
        <v>29</v>
      </c>
      <c r="C32" s="45" t="s">
        <v>31</v>
      </c>
      <c r="D32" s="45" t="s">
        <v>28</v>
      </c>
      <c r="E32" s="45" t="s">
        <v>28</v>
      </c>
      <c r="F32" s="46">
        <f>SUM(F33)</f>
        <v>11304</v>
      </c>
    </row>
    <row r="33" spans="1:6" s="13" customFormat="1" ht="17.25" customHeight="1">
      <c r="A33" s="5" t="s">
        <v>124</v>
      </c>
      <c r="B33" s="47" t="s">
        <v>29</v>
      </c>
      <c r="C33" s="47" t="s">
        <v>31</v>
      </c>
      <c r="D33" s="47" t="s">
        <v>72</v>
      </c>
      <c r="E33" s="47" t="s">
        <v>28</v>
      </c>
      <c r="F33" s="48">
        <f>SUM(F34)</f>
        <v>11304</v>
      </c>
    </row>
    <row r="34" spans="1:6" ht="42" customHeight="1">
      <c r="A34" s="3" t="s">
        <v>70</v>
      </c>
      <c r="B34" s="49" t="s">
        <v>29</v>
      </c>
      <c r="C34" s="49" t="s">
        <v>31</v>
      </c>
      <c r="D34" s="43" t="s">
        <v>71</v>
      </c>
      <c r="E34" s="49"/>
      <c r="F34" s="44">
        <f>SUM(F35+F44+F41+F47)</f>
        <v>11304</v>
      </c>
    </row>
    <row r="35" spans="1:6" ht="29.25" customHeight="1">
      <c r="A35" s="3" t="s">
        <v>73</v>
      </c>
      <c r="B35" s="49" t="s">
        <v>29</v>
      </c>
      <c r="C35" s="49" t="s">
        <v>31</v>
      </c>
      <c r="D35" s="43" t="s">
        <v>74</v>
      </c>
      <c r="E35" s="49"/>
      <c r="F35" s="44">
        <f>SUM(F36:F40)</f>
        <v>10181</v>
      </c>
    </row>
    <row r="36" spans="1:6" ht="41.25" customHeight="1">
      <c r="A36" s="3" t="s">
        <v>78</v>
      </c>
      <c r="B36" s="49" t="s">
        <v>29</v>
      </c>
      <c r="C36" s="49" t="s">
        <v>31</v>
      </c>
      <c r="D36" s="43" t="s">
        <v>74</v>
      </c>
      <c r="E36" s="49" t="s">
        <v>77</v>
      </c>
      <c r="F36" s="44">
        <f>6800+100+250</f>
        <v>7150</v>
      </c>
    </row>
    <row r="37" spans="1:6" ht="42.75" customHeight="1">
      <c r="A37" s="3" t="s">
        <v>79</v>
      </c>
      <c r="B37" s="49" t="s">
        <v>29</v>
      </c>
      <c r="C37" s="49" t="s">
        <v>31</v>
      </c>
      <c r="D37" s="43" t="s">
        <v>74</v>
      </c>
      <c r="E37" s="49" t="s">
        <v>80</v>
      </c>
      <c r="F37" s="44">
        <v>227.8</v>
      </c>
    </row>
    <row r="38" spans="1:6" ht="37.5" customHeight="1">
      <c r="A38" s="3" t="s">
        <v>85</v>
      </c>
      <c r="B38" s="49" t="s">
        <v>29</v>
      </c>
      <c r="C38" s="49" t="s">
        <v>31</v>
      </c>
      <c r="D38" s="43" t="s">
        <v>74</v>
      </c>
      <c r="E38" s="49" t="s">
        <v>84</v>
      </c>
      <c r="F38" s="44">
        <v>250</v>
      </c>
    </row>
    <row r="39" spans="1:6" ht="39" customHeight="1">
      <c r="A39" s="3" t="s">
        <v>81</v>
      </c>
      <c r="B39" s="49" t="s">
        <v>29</v>
      </c>
      <c r="C39" s="49" t="s">
        <v>31</v>
      </c>
      <c r="D39" s="43" t="s">
        <v>74</v>
      </c>
      <c r="E39" s="49" t="s">
        <v>82</v>
      </c>
      <c r="F39" s="44">
        <f>2352.2+51+50</f>
        <v>2453.2</v>
      </c>
    </row>
    <row r="40" spans="1:6" ht="26.25" customHeight="1">
      <c r="A40" s="3" t="s">
        <v>87</v>
      </c>
      <c r="B40" s="49" t="s">
        <v>29</v>
      </c>
      <c r="C40" s="49" t="s">
        <v>31</v>
      </c>
      <c r="D40" s="43" t="s">
        <v>74</v>
      </c>
      <c r="E40" s="49" t="s">
        <v>86</v>
      </c>
      <c r="F40" s="44">
        <v>100</v>
      </c>
    </row>
    <row r="41" spans="1:6" s="13" customFormat="1" ht="38.25">
      <c r="A41" s="5" t="s">
        <v>75</v>
      </c>
      <c r="B41" s="47" t="s">
        <v>29</v>
      </c>
      <c r="C41" s="47" t="s">
        <v>31</v>
      </c>
      <c r="D41" s="47" t="s">
        <v>76</v>
      </c>
      <c r="E41" s="47" t="s">
        <v>28</v>
      </c>
      <c r="F41" s="48">
        <f>SUM(F42:F43)</f>
        <v>1053</v>
      </c>
    </row>
    <row r="42" spans="1:6" ht="38.25">
      <c r="A42" s="3" t="s">
        <v>78</v>
      </c>
      <c r="B42" s="49" t="s">
        <v>29</v>
      </c>
      <c r="C42" s="49" t="s">
        <v>31</v>
      </c>
      <c r="D42" s="43" t="s">
        <v>76</v>
      </c>
      <c r="E42" s="49" t="s">
        <v>77</v>
      </c>
      <c r="F42" s="44">
        <f>1003+35+15</f>
        <v>1053</v>
      </c>
    </row>
    <row r="43" spans="1:6" s="16" customFormat="1" ht="40.5" customHeight="1">
      <c r="A43" s="3" t="s">
        <v>79</v>
      </c>
      <c r="B43" s="49" t="s">
        <v>29</v>
      </c>
      <c r="C43" s="49" t="s">
        <v>31</v>
      </c>
      <c r="D43" s="43" t="s">
        <v>76</v>
      </c>
      <c r="E43" s="49" t="s">
        <v>80</v>
      </c>
      <c r="F43" s="44">
        <f>50-50</f>
        <v>0</v>
      </c>
    </row>
    <row r="44" spans="1:6" s="16" customFormat="1" ht="30" customHeight="1">
      <c r="A44" s="5" t="s">
        <v>89</v>
      </c>
      <c r="B44" s="47" t="s">
        <v>29</v>
      </c>
      <c r="C44" s="47" t="s">
        <v>31</v>
      </c>
      <c r="D44" s="47" t="s">
        <v>88</v>
      </c>
      <c r="E44" s="47"/>
      <c r="F44" s="48">
        <f>SUM(F45)</f>
        <v>69</v>
      </c>
    </row>
    <row r="45" spans="1:6" s="16" customFormat="1" ht="26.25" customHeight="1">
      <c r="A45" s="5" t="s">
        <v>91</v>
      </c>
      <c r="B45" s="47" t="s">
        <v>29</v>
      </c>
      <c r="C45" s="47" t="s">
        <v>31</v>
      </c>
      <c r="D45" s="47" t="s">
        <v>90</v>
      </c>
      <c r="E45" s="47"/>
      <c r="F45" s="48">
        <f>SUM(F46)</f>
        <v>69</v>
      </c>
    </row>
    <row r="46" spans="1:6" s="16" customFormat="1" ht="18" customHeight="1">
      <c r="A46" s="3" t="s">
        <v>22</v>
      </c>
      <c r="B46" s="49" t="s">
        <v>29</v>
      </c>
      <c r="C46" s="49" t="s">
        <v>31</v>
      </c>
      <c r="D46" s="49" t="s">
        <v>90</v>
      </c>
      <c r="E46" s="49" t="s">
        <v>56</v>
      </c>
      <c r="F46" s="44">
        <v>69</v>
      </c>
    </row>
    <row r="47" spans="1:6" s="13" customFormat="1" ht="38.25">
      <c r="A47" s="5" t="s">
        <v>60</v>
      </c>
      <c r="B47" s="50" t="s">
        <v>29</v>
      </c>
      <c r="C47" s="50" t="s">
        <v>31</v>
      </c>
      <c r="D47" s="50" t="s">
        <v>122</v>
      </c>
      <c r="E47" s="50"/>
      <c r="F47" s="48">
        <f>F48</f>
        <v>1</v>
      </c>
    </row>
    <row r="48" spans="1:6" ht="38.25">
      <c r="A48" s="3" t="s">
        <v>81</v>
      </c>
      <c r="B48" s="43" t="s">
        <v>29</v>
      </c>
      <c r="C48" s="43" t="s">
        <v>31</v>
      </c>
      <c r="D48" s="43" t="s">
        <v>122</v>
      </c>
      <c r="E48" s="43" t="s">
        <v>82</v>
      </c>
      <c r="F48" s="44">
        <v>1</v>
      </c>
    </row>
    <row r="49" spans="1:6" s="16" customFormat="1" ht="25.5">
      <c r="A49" s="21" t="s">
        <v>93</v>
      </c>
      <c r="B49" s="51" t="s">
        <v>29</v>
      </c>
      <c r="C49" s="51" t="s">
        <v>92</v>
      </c>
      <c r="D49" s="51"/>
      <c r="E49" s="51"/>
      <c r="F49" s="46">
        <f>SUM(F50)</f>
        <v>213</v>
      </c>
    </row>
    <row r="50" spans="1:6" s="13" customFormat="1" ht="15" customHeight="1">
      <c r="A50" s="5" t="s">
        <v>124</v>
      </c>
      <c r="B50" s="50" t="s">
        <v>29</v>
      </c>
      <c r="C50" s="50" t="s">
        <v>92</v>
      </c>
      <c r="D50" s="47" t="s">
        <v>72</v>
      </c>
      <c r="E50" s="50"/>
      <c r="F50" s="48">
        <f>SUM(F51)</f>
        <v>213</v>
      </c>
    </row>
    <row r="51" spans="1:6" ht="38.25">
      <c r="A51" s="3" t="s">
        <v>70</v>
      </c>
      <c r="B51" s="43" t="s">
        <v>29</v>
      </c>
      <c r="C51" s="43" t="s">
        <v>92</v>
      </c>
      <c r="D51" s="49" t="s">
        <v>71</v>
      </c>
      <c r="E51" s="43"/>
      <c r="F51" s="44">
        <f>SUM(F52)</f>
        <v>213</v>
      </c>
    </row>
    <row r="52" spans="1:6" ht="25.5">
      <c r="A52" s="3" t="s">
        <v>73</v>
      </c>
      <c r="B52" s="43" t="s">
        <v>29</v>
      </c>
      <c r="C52" s="43" t="s">
        <v>92</v>
      </c>
      <c r="D52" s="43" t="s">
        <v>74</v>
      </c>
      <c r="E52" s="43"/>
      <c r="F52" s="44">
        <f>SUM(F53)</f>
        <v>213</v>
      </c>
    </row>
    <row r="53" spans="1:6" ht="38.25">
      <c r="A53" s="3" t="s">
        <v>81</v>
      </c>
      <c r="B53" s="43" t="s">
        <v>29</v>
      </c>
      <c r="C53" s="43" t="s">
        <v>92</v>
      </c>
      <c r="D53" s="43" t="s">
        <v>74</v>
      </c>
      <c r="E53" s="43" t="s">
        <v>82</v>
      </c>
      <c r="F53" s="44">
        <f>163+15+35</f>
        <v>213</v>
      </c>
    </row>
    <row r="54" spans="1:6" s="16" customFormat="1" ht="16.5" customHeight="1">
      <c r="A54" s="21" t="s">
        <v>129</v>
      </c>
      <c r="B54" s="51" t="s">
        <v>29</v>
      </c>
      <c r="C54" s="51" t="s">
        <v>130</v>
      </c>
      <c r="D54" s="51"/>
      <c r="E54" s="51"/>
      <c r="F54" s="46">
        <f>SUM(F56)</f>
        <v>650</v>
      </c>
    </row>
    <row r="55" spans="1:6" s="13" customFormat="1" ht="15" customHeight="1">
      <c r="A55" s="5" t="s">
        <v>124</v>
      </c>
      <c r="B55" s="50" t="s">
        <v>29</v>
      </c>
      <c r="C55" s="50" t="s">
        <v>130</v>
      </c>
      <c r="D55" s="47" t="s">
        <v>72</v>
      </c>
      <c r="E55" s="50"/>
      <c r="F55" s="48">
        <f>SUM(F56)</f>
        <v>650</v>
      </c>
    </row>
    <row r="56" spans="1:6" ht="38.25">
      <c r="A56" s="3" t="s">
        <v>70</v>
      </c>
      <c r="B56" s="43" t="s">
        <v>29</v>
      </c>
      <c r="C56" s="43" t="s">
        <v>130</v>
      </c>
      <c r="D56" s="49" t="s">
        <v>71</v>
      </c>
      <c r="E56" s="43"/>
      <c r="F56" s="44">
        <f>F57+F59</f>
        <v>650</v>
      </c>
    </row>
    <row r="57" spans="1:6" ht="12.75">
      <c r="A57" s="3" t="s">
        <v>138</v>
      </c>
      <c r="B57" s="43" t="s">
        <v>29</v>
      </c>
      <c r="C57" s="43" t="s">
        <v>130</v>
      </c>
      <c r="D57" s="43" t="s">
        <v>137</v>
      </c>
      <c r="E57" s="43"/>
      <c r="F57" s="44">
        <f>F58</f>
        <v>100</v>
      </c>
    </row>
    <row r="58" spans="1:6" ht="25.5">
      <c r="A58" s="3" t="s">
        <v>87</v>
      </c>
      <c r="B58" s="43" t="s">
        <v>29</v>
      </c>
      <c r="C58" s="43" t="s">
        <v>130</v>
      </c>
      <c r="D58" s="43" t="s">
        <v>137</v>
      </c>
      <c r="E58" s="43" t="s">
        <v>86</v>
      </c>
      <c r="F58" s="44">
        <v>100</v>
      </c>
    </row>
    <row r="59" spans="1:6" ht="25.5">
      <c r="A59" s="3" t="s">
        <v>151</v>
      </c>
      <c r="B59" s="43" t="s">
        <v>29</v>
      </c>
      <c r="C59" s="43" t="s">
        <v>130</v>
      </c>
      <c r="D59" s="43" t="s">
        <v>150</v>
      </c>
      <c r="E59" s="43"/>
      <c r="F59" s="44">
        <f>F60</f>
        <v>550</v>
      </c>
    </row>
    <row r="60" spans="1:6" ht="25.5">
      <c r="A60" s="3" t="s">
        <v>87</v>
      </c>
      <c r="B60" s="43" t="s">
        <v>29</v>
      </c>
      <c r="C60" s="43" t="s">
        <v>130</v>
      </c>
      <c r="D60" s="43" t="s">
        <v>150</v>
      </c>
      <c r="E60" s="43" t="s">
        <v>86</v>
      </c>
      <c r="F60" s="44">
        <v>550</v>
      </c>
    </row>
    <row r="61" spans="1:6" ht="12.75">
      <c r="A61" s="21" t="s">
        <v>19</v>
      </c>
      <c r="B61" s="45" t="s">
        <v>4</v>
      </c>
      <c r="C61" s="45" t="s">
        <v>4</v>
      </c>
      <c r="D61" s="45" t="s">
        <v>28</v>
      </c>
      <c r="E61" s="45" t="s">
        <v>28</v>
      </c>
      <c r="F61" s="46">
        <f>F62</f>
        <v>298.59999999999997</v>
      </c>
    </row>
    <row r="62" spans="1:6" ht="25.5">
      <c r="A62" s="21" t="s">
        <v>45</v>
      </c>
      <c r="B62" s="45" t="s">
        <v>4</v>
      </c>
      <c r="C62" s="45" t="s">
        <v>46</v>
      </c>
      <c r="D62" s="45" t="s">
        <v>28</v>
      </c>
      <c r="E62" s="45" t="s">
        <v>28</v>
      </c>
      <c r="F62" s="46">
        <f>F63</f>
        <v>298.59999999999997</v>
      </c>
    </row>
    <row r="63" spans="1:6" s="13" customFormat="1" ht="12.75">
      <c r="A63" s="5" t="s">
        <v>124</v>
      </c>
      <c r="B63" s="47" t="s">
        <v>4</v>
      </c>
      <c r="C63" s="47" t="s">
        <v>46</v>
      </c>
      <c r="D63" s="47" t="s">
        <v>72</v>
      </c>
      <c r="E63" s="47" t="s">
        <v>28</v>
      </c>
      <c r="F63" s="48">
        <f>F64</f>
        <v>298.59999999999997</v>
      </c>
    </row>
    <row r="64" spans="1:6" ht="38.25">
      <c r="A64" s="3" t="s">
        <v>70</v>
      </c>
      <c r="B64" s="49" t="s">
        <v>4</v>
      </c>
      <c r="C64" s="49" t="s">
        <v>46</v>
      </c>
      <c r="D64" s="49" t="s">
        <v>71</v>
      </c>
      <c r="E64" s="49" t="s">
        <v>28</v>
      </c>
      <c r="F64" s="44">
        <f>F65</f>
        <v>298.59999999999997</v>
      </c>
    </row>
    <row r="65" spans="1:6" ht="38.25">
      <c r="A65" s="3" t="s">
        <v>47</v>
      </c>
      <c r="B65" s="43" t="s">
        <v>4</v>
      </c>
      <c r="C65" s="43" t="s">
        <v>46</v>
      </c>
      <c r="D65" s="43" t="s">
        <v>123</v>
      </c>
      <c r="E65" s="43"/>
      <c r="F65" s="44">
        <f>SUM(F66:F67)</f>
        <v>298.59999999999997</v>
      </c>
    </row>
    <row r="66" spans="1:6" ht="38.25">
      <c r="A66" s="3" t="s">
        <v>78</v>
      </c>
      <c r="B66" s="43" t="s">
        <v>4</v>
      </c>
      <c r="C66" s="43" t="s">
        <v>46</v>
      </c>
      <c r="D66" s="43" t="s">
        <v>123</v>
      </c>
      <c r="E66" s="43" t="s">
        <v>77</v>
      </c>
      <c r="F66" s="44">
        <f>273.9-5</f>
        <v>268.9</v>
      </c>
    </row>
    <row r="67" spans="1:6" ht="38.25">
      <c r="A67" s="3" t="s">
        <v>81</v>
      </c>
      <c r="B67" s="49" t="s">
        <v>4</v>
      </c>
      <c r="C67" s="49" t="s">
        <v>46</v>
      </c>
      <c r="D67" s="49" t="s">
        <v>123</v>
      </c>
      <c r="E67" s="49" t="s">
        <v>82</v>
      </c>
      <c r="F67" s="44">
        <f>30.6-0.9</f>
        <v>29.700000000000003</v>
      </c>
    </row>
    <row r="68" spans="1:6" ht="25.5">
      <c r="A68" s="21" t="s">
        <v>21</v>
      </c>
      <c r="B68" s="45" t="s">
        <v>5</v>
      </c>
      <c r="C68" s="45" t="s">
        <v>5</v>
      </c>
      <c r="D68" s="45" t="s">
        <v>28</v>
      </c>
      <c r="E68" s="45" t="s">
        <v>28</v>
      </c>
      <c r="F68" s="46">
        <f>F69+F79</f>
        <v>277.5</v>
      </c>
    </row>
    <row r="69" spans="1:6" ht="51" customHeight="1">
      <c r="A69" s="21" t="s">
        <v>63</v>
      </c>
      <c r="B69" s="45" t="s">
        <v>5</v>
      </c>
      <c r="C69" s="45" t="s">
        <v>6</v>
      </c>
      <c r="D69" s="45" t="s">
        <v>28</v>
      </c>
      <c r="E69" s="45" t="s">
        <v>28</v>
      </c>
      <c r="F69" s="46">
        <f>F70</f>
        <v>177.5</v>
      </c>
    </row>
    <row r="70" spans="1:6" s="13" customFormat="1" ht="15" customHeight="1">
      <c r="A70" s="5" t="s">
        <v>124</v>
      </c>
      <c r="B70" s="47" t="s">
        <v>5</v>
      </c>
      <c r="C70" s="47" t="s">
        <v>6</v>
      </c>
      <c r="D70" s="47" t="s">
        <v>72</v>
      </c>
      <c r="E70" s="47" t="s">
        <v>28</v>
      </c>
      <c r="F70" s="48">
        <f>SUM(F71)</f>
        <v>177.5</v>
      </c>
    </row>
    <row r="71" spans="1:6" ht="38.25">
      <c r="A71" s="3" t="s">
        <v>70</v>
      </c>
      <c r="B71" s="49" t="s">
        <v>5</v>
      </c>
      <c r="C71" s="49" t="s">
        <v>6</v>
      </c>
      <c r="D71" s="49" t="s">
        <v>71</v>
      </c>
      <c r="E71" s="49"/>
      <c r="F71" s="44">
        <f>F72+F74+F77</f>
        <v>177.5</v>
      </c>
    </row>
    <row r="72" spans="1:6" ht="127.5">
      <c r="A72" s="3" t="s">
        <v>139</v>
      </c>
      <c r="B72" s="49" t="s">
        <v>5</v>
      </c>
      <c r="C72" s="49" t="s">
        <v>6</v>
      </c>
      <c r="D72" s="49" t="s">
        <v>140</v>
      </c>
      <c r="E72" s="49"/>
      <c r="F72" s="74">
        <f>F73</f>
        <v>9.449999999999989</v>
      </c>
    </row>
    <row r="73" spans="1:6" ht="38.25">
      <c r="A73" s="3" t="s">
        <v>81</v>
      </c>
      <c r="B73" s="49" t="s">
        <v>5</v>
      </c>
      <c r="C73" s="49" t="s">
        <v>6</v>
      </c>
      <c r="D73" s="49" t="s">
        <v>140</v>
      </c>
      <c r="E73" s="49" t="s">
        <v>82</v>
      </c>
      <c r="F73" s="74">
        <f>301.9-292.45</f>
        <v>9.449999999999989</v>
      </c>
    </row>
    <row r="74" spans="1:6" ht="25.5">
      <c r="A74" s="25" t="s">
        <v>94</v>
      </c>
      <c r="B74" s="49" t="s">
        <v>5</v>
      </c>
      <c r="C74" s="49" t="s">
        <v>6</v>
      </c>
      <c r="D74" s="52" t="s">
        <v>95</v>
      </c>
      <c r="E74" s="49"/>
      <c r="F74" s="44">
        <f>SUM(F75)</f>
        <v>167</v>
      </c>
    </row>
    <row r="75" spans="1:6" ht="38.25">
      <c r="A75" s="25" t="s">
        <v>96</v>
      </c>
      <c r="B75" s="49" t="s">
        <v>5</v>
      </c>
      <c r="C75" s="49" t="s">
        <v>6</v>
      </c>
      <c r="D75" s="52" t="s">
        <v>97</v>
      </c>
      <c r="E75" s="49"/>
      <c r="F75" s="44">
        <f>SUM(F76)</f>
        <v>167</v>
      </c>
    </row>
    <row r="76" spans="1:6" ht="38.25">
      <c r="A76" s="3" t="s">
        <v>81</v>
      </c>
      <c r="B76" s="49" t="s">
        <v>5</v>
      </c>
      <c r="C76" s="49" t="s">
        <v>6</v>
      </c>
      <c r="D76" s="52" t="s">
        <v>97</v>
      </c>
      <c r="E76" s="49" t="s">
        <v>82</v>
      </c>
      <c r="F76" s="44">
        <f>200-33</f>
        <v>167</v>
      </c>
    </row>
    <row r="77" spans="1:6" ht="127.5">
      <c r="A77" s="3" t="s">
        <v>142</v>
      </c>
      <c r="B77" s="49" t="s">
        <v>5</v>
      </c>
      <c r="C77" s="49" t="s">
        <v>6</v>
      </c>
      <c r="D77" s="52" t="s">
        <v>141</v>
      </c>
      <c r="E77" s="49"/>
      <c r="F77" s="74">
        <f>F78</f>
        <v>1.0500000000000007</v>
      </c>
    </row>
    <row r="78" spans="1:6" ht="38.25">
      <c r="A78" s="3" t="s">
        <v>81</v>
      </c>
      <c r="B78" s="49" t="s">
        <v>5</v>
      </c>
      <c r="C78" s="49" t="s">
        <v>6</v>
      </c>
      <c r="D78" s="52" t="s">
        <v>141</v>
      </c>
      <c r="E78" s="49" t="s">
        <v>82</v>
      </c>
      <c r="F78" s="74">
        <f>33-31.95</f>
        <v>1.0500000000000007</v>
      </c>
    </row>
    <row r="79" spans="1:6" s="14" customFormat="1" ht="15" customHeight="1">
      <c r="A79" s="21" t="s">
        <v>64</v>
      </c>
      <c r="B79" s="51" t="s">
        <v>5</v>
      </c>
      <c r="C79" s="51" t="s">
        <v>65</v>
      </c>
      <c r="D79" s="51"/>
      <c r="E79" s="51"/>
      <c r="F79" s="46">
        <f>SUM(F80)</f>
        <v>100</v>
      </c>
    </row>
    <row r="80" spans="1:6" s="15" customFormat="1" ht="12.75">
      <c r="A80" s="5" t="s">
        <v>124</v>
      </c>
      <c r="B80" s="50" t="s">
        <v>5</v>
      </c>
      <c r="C80" s="50" t="s">
        <v>65</v>
      </c>
      <c r="D80" s="47" t="s">
        <v>72</v>
      </c>
      <c r="E80" s="50"/>
      <c r="F80" s="48">
        <f>SUM(F81)</f>
        <v>100</v>
      </c>
    </row>
    <row r="81" spans="1:6" s="14" customFormat="1" ht="38.25">
      <c r="A81" s="3" t="s">
        <v>70</v>
      </c>
      <c r="B81" s="43" t="s">
        <v>5</v>
      </c>
      <c r="C81" s="43" t="s">
        <v>65</v>
      </c>
      <c r="D81" s="49" t="s">
        <v>71</v>
      </c>
      <c r="E81" s="43"/>
      <c r="F81" s="44">
        <f>SUM(F82)</f>
        <v>100</v>
      </c>
    </row>
    <row r="82" spans="1:6" s="14" customFormat="1" ht="25.5">
      <c r="A82" s="25" t="s">
        <v>94</v>
      </c>
      <c r="B82" s="43" t="s">
        <v>5</v>
      </c>
      <c r="C82" s="43" t="s">
        <v>65</v>
      </c>
      <c r="D82" s="52" t="s">
        <v>95</v>
      </c>
      <c r="E82" s="43"/>
      <c r="F82" s="44">
        <f>SUM(F83)</f>
        <v>100</v>
      </c>
    </row>
    <row r="83" spans="1:6" s="14" customFormat="1" ht="38.25">
      <c r="A83" s="25" t="s">
        <v>96</v>
      </c>
      <c r="B83" s="43" t="s">
        <v>5</v>
      </c>
      <c r="C83" s="43" t="s">
        <v>65</v>
      </c>
      <c r="D83" s="52" t="s">
        <v>97</v>
      </c>
      <c r="E83" s="43"/>
      <c r="F83" s="44">
        <f>SUM(F84)</f>
        <v>100</v>
      </c>
    </row>
    <row r="84" spans="1:6" ht="38.25">
      <c r="A84" s="3" t="s">
        <v>81</v>
      </c>
      <c r="B84" s="43" t="s">
        <v>5</v>
      </c>
      <c r="C84" s="43" t="s">
        <v>65</v>
      </c>
      <c r="D84" s="52" t="s">
        <v>97</v>
      </c>
      <c r="E84" s="49" t="s">
        <v>82</v>
      </c>
      <c r="F84" s="44">
        <v>100</v>
      </c>
    </row>
    <row r="85" spans="1:6" ht="12.75">
      <c r="A85" s="21" t="s">
        <v>35</v>
      </c>
      <c r="B85" s="45" t="s">
        <v>36</v>
      </c>
      <c r="C85" s="45" t="s">
        <v>36</v>
      </c>
      <c r="D85" s="45" t="s">
        <v>28</v>
      </c>
      <c r="E85" s="45" t="s">
        <v>28</v>
      </c>
      <c r="F85" s="46">
        <f>F101+F86</f>
        <v>4055.2</v>
      </c>
    </row>
    <row r="86" spans="1:6" s="33" customFormat="1" ht="25.5">
      <c r="A86" s="4" t="s">
        <v>127</v>
      </c>
      <c r="B86" s="53" t="s">
        <v>36</v>
      </c>
      <c r="C86" s="53" t="s">
        <v>59</v>
      </c>
      <c r="D86" s="53"/>
      <c r="E86" s="53"/>
      <c r="F86" s="54">
        <f>SUM(F87)</f>
        <v>3855.2</v>
      </c>
    </row>
    <row r="87" spans="1:6" s="13" customFormat="1" ht="12.75">
      <c r="A87" s="5" t="s">
        <v>124</v>
      </c>
      <c r="B87" s="47" t="s">
        <v>36</v>
      </c>
      <c r="C87" s="47" t="s">
        <v>59</v>
      </c>
      <c r="D87" s="47" t="s">
        <v>72</v>
      </c>
      <c r="E87" s="47"/>
      <c r="F87" s="48">
        <f>SUM(F88)</f>
        <v>3855.2</v>
      </c>
    </row>
    <row r="88" spans="1:6" ht="38.25">
      <c r="A88" s="3" t="s">
        <v>70</v>
      </c>
      <c r="B88" s="49" t="s">
        <v>36</v>
      </c>
      <c r="C88" s="49" t="s">
        <v>59</v>
      </c>
      <c r="D88" s="49" t="s">
        <v>71</v>
      </c>
      <c r="E88" s="45"/>
      <c r="F88" s="44">
        <f>F89+F94+F96+F99+F97+F98+F92+F93</f>
        <v>3855.2</v>
      </c>
    </row>
    <row r="89" spans="1:6" ht="12.75">
      <c r="A89" s="28" t="s">
        <v>99</v>
      </c>
      <c r="B89" s="49" t="s">
        <v>36</v>
      </c>
      <c r="C89" s="49" t="s">
        <v>59</v>
      </c>
      <c r="D89" s="49" t="s">
        <v>100</v>
      </c>
      <c r="E89" s="45"/>
      <c r="F89" s="44">
        <f>SUM(F90)+F91</f>
        <v>1955.9</v>
      </c>
    </row>
    <row r="90" spans="1:6" ht="38.25">
      <c r="A90" s="3" t="s">
        <v>81</v>
      </c>
      <c r="B90" s="49" t="s">
        <v>36</v>
      </c>
      <c r="C90" s="49" t="s">
        <v>59</v>
      </c>
      <c r="D90" s="49" t="s">
        <v>100</v>
      </c>
      <c r="E90" s="49" t="s">
        <v>82</v>
      </c>
      <c r="F90" s="44">
        <f>70+30+70</f>
        <v>170</v>
      </c>
    </row>
    <row r="91" spans="1:6" ht="51">
      <c r="A91" s="28" t="s">
        <v>98</v>
      </c>
      <c r="B91" s="49" t="s">
        <v>36</v>
      </c>
      <c r="C91" s="49" t="s">
        <v>59</v>
      </c>
      <c r="D91" s="49" t="s">
        <v>100</v>
      </c>
      <c r="E91" s="49" t="s">
        <v>101</v>
      </c>
      <c r="F91" s="44">
        <f>500+1034.9-300+300-30-34-35+50+300</f>
        <v>1785.9</v>
      </c>
    </row>
    <row r="92" spans="1:6" ht="114.75">
      <c r="A92" s="28" t="s">
        <v>146</v>
      </c>
      <c r="B92" s="49" t="s">
        <v>36</v>
      </c>
      <c r="C92" s="49" t="s">
        <v>59</v>
      </c>
      <c r="D92" s="49" t="s">
        <v>147</v>
      </c>
      <c r="E92" s="49" t="s">
        <v>101</v>
      </c>
      <c r="F92" s="44">
        <v>552.5</v>
      </c>
    </row>
    <row r="93" spans="1:6" ht="114.75">
      <c r="A93" s="28" t="s">
        <v>146</v>
      </c>
      <c r="B93" s="49" t="s">
        <v>36</v>
      </c>
      <c r="C93" s="49" t="s">
        <v>59</v>
      </c>
      <c r="D93" s="49" t="s">
        <v>148</v>
      </c>
      <c r="E93" s="49" t="s">
        <v>101</v>
      </c>
      <c r="F93" s="44">
        <v>636.8</v>
      </c>
    </row>
    <row r="94" spans="1:6" ht="127.5">
      <c r="A94" s="3" t="s">
        <v>139</v>
      </c>
      <c r="B94" s="49" t="s">
        <v>36</v>
      </c>
      <c r="C94" s="49" t="s">
        <v>59</v>
      </c>
      <c r="D94" s="49" t="s">
        <v>140</v>
      </c>
      <c r="E94" s="49"/>
      <c r="F94" s="44">
        <f>F95</f>
        <v>234</v>
      </c>
    </row>
    <row r="95" spans="1:6" ht="38.25">
      <c r="A95" s="3" t="s">
        <v>81</v>
      </c>
      <c r="B95" s="49" t="s">
        <v>36</v>
      </c>
      <c r="C95" s="49" t="s">
        <v>59</v>
      </c>
      <c r="D95" s="49" t="s">
        <v>140</v>
      </c>
      <c r="E95" s="49" t="s">
        <v>82</v>
      </c>
      <c r="F95" s="44">
        <f>302-68</f>
        <v>234</v>
      </c>
    </row>
    <row r="96" spans="1:6" ht="12.75" hidden="1">
      <c r="A96" s="28" t="s">
        <v>99</v>
      </c>
      <c r="B96" s="49" t="s">
        <v>36</v>
      </c>
      <c r="C96" s="49" t="s">
        <v>59</v>
      </c>
      <c r="D96" s="49" t="s">
        <v>133</v>
      </c>
      <c r="E96" s="45"/>
      <c r="F96" s="44"/>
    </row>
    <row r="97" spans="1:6" ht="51">
      <c r="A97" s="28" t="s">
        <v>98</v>
      </c>
      <c r="B97" s="49" t="s">
        <v>36</v>
      </c>
      <c r="C97" s="49" t="s">
        <v>59</v>
      </c>
      <c r="D97" s="49" t="s">
        <v>133</v>
      </c>
      <c r="E97" s="49" t="s">
        <v>101</v>
      </c>
      <c r="F97" s="44">
        <f>300+200-145-50</f>
        <v>305</v>
      </c>
    </row>
    <row r="98" spans="1:6" ht="51">
      <c r="A98" s="28" t="s">
        <v>98</v>
      </c>
      <c r="B98" s="49" t="s">
        <v>36</v>
      </c>
      <c r="C98" s="49" t="s">
        <v>59</v>
      </c>
      <c r="D98" s="49" t="s">
        <v>145</v>
      </c>
      <c r="E98" s="49" t="s">
        <v>101</v>
      </c>
      <c r="F98" s="44">
        <v>145</v>
      </c>
    </row>
    <row r="99" spans="1:6" ht="127.5">
      <c r="A99" s="3" t="s">
        <v>142</v>
      </c>
      <c r="B99" s="49" t="s">
        <v>36</v>
      </c>
      <c r="C99" s="49" t="s">
        <v>59</v>
      </c>
      <c r="D99" s="49" t="s">
        <v>141</v>
      </c>
      <c r="E99" s="49"/>
      <c r="F99" s="44">
        <f>F100</f>
        <v>26</v>
      </c>
    </row>
    <row r="100" spans="1:6" ht="38.25">
      <c r="A100" s="3" t="s">
        <v>81</v>
      </c>
      <c r="B100" s="49" t="s">
        <v>36</v>
      </c>
      <c r="C100" s="49" t="s">
        <v>59</v>
      </c>
      <c r="D100" s="49" t="s">
        <v>141</v>
      </c>
      <c r="E100" s="49" t="s">
        <v>82</v>
      </c>
      <c r="F100" s="44">
        <f>34-8</f>
        <v>26</v>
      </c>
    </row>
    <row r="101" spans="1:6" s="33" customFormat="1" ht="25.5">
      <c r="A101" s="4" t="s">
        <v>37</v>
      </c>
      <c r="B101" s="53" t="s">
        <v>36</v>
      </c>
      <c r="C101" s="53" t="s">
        <v>38</v>
      </c>
      <c r="D101" s="53"/>
      <c r="E101" s="53"/>
      <c r="F101" s="54">
        <f>SUM(F102)</f>
        <v>200</v>
      </c>
    </row>
    <row r="102" spans="1:6" s="13" customFormat="1" ht="18" customHeight="1">
      <c r="A102" s="5" t="s">
        <v>124</v>
      </c>
      <c r="B102" s="47" t="s">
        <v>36</v>
      </c>
      <c r="C102" s="47" t="s">
        <v>38</v>
      </c>
      <c r="D102" s="47" t="s">
        <v>72</v>
      </c>
      <c r="E102" s="47"/>
      <c r="F102" s="48">
        <f>SUM(F106)</f>
        <v>200</v>
      </c>
    </row>
    <row r="103" spans="1:6" ht="25.5" customHeight="1">
      <c r="A103" s="3" t="s">
        <v>70</v>
      </c>
      <c r="B103" s="49" t="s">
        <v>36</v>
      </c>
      <c r="C103" s="49" t="s">
        <v>38</v>
      </c>
      <c r="D103" s="49" t="s">
        <v>71</v>
      </c>
      <c r="E103" s="49"/>
      <c r="F103" s="44">
        <f>SUM(F104)</f>
        <v>200</v>
      </c>
    </row>
    <row r="104" spans="1:6" ht="25.5" customHeight="1">
      <c r="A104" s="25" t="s">
        <v>94</v>
      </c>
      <c r="B104" s="49" t="s">
        <v>36</v>
      </c>
      <c r="C104" s="49" t="s">
        <v>38</v>
      </c>
      <c r="D104" s="52" t="s">
        <v>95</v>
      </c>
      <c r="E104" s="49"/>
      <c r="F104" s="44">
        <f>SUM(F105)</f>
        <v>200</v>
      </c>
    </row>
    <row r="105" spans="1:6" ht="36.75" customHeight="1">
      <c r="A105" s="25" t="s">
        <v>96</v>
      </c>
      <c r="B105" s="49" t="s">
        <v>36</v>
      </c>
      <c r="C105" s="49" t="s">
        <v>38</v>
      </c>
      <c r="D105" s="52" t="s">
        <v>97</v>
      </c>
      <c r="E105" s="49"/>
      <c r="F105" s="44">
        <f>SUM(F106)</f>
        <v>200</v>
      </c>
    </row>
    <row r="106" spans="1:6" ht="38.25">
      <c r="A106" s="3" t="s">
        <v>81</v>
      </c>
      <c r="B106" s="49" t="s">
        <v>36</v>
      </c>
      <c r="C106" s="49" t="s">
        <v>38</v>
      </c>
      <c r="D106" s="52" t="s">
        <v>97</v>
      </c>
      <c r="E106" s="49" t="s">
        <v>82</v>
      </c>
      <c r="F106" s="44">
        <v>200</v>
      </c>
    </row>
    <row r="107" spans="1:6" ht="12.75">
      <c r="A107" s="21" t="s">
        <v>12</v>
      </c>
      <c r="B107" s="45" t="s">
        <v>39</v>
      </c>
      <c r="C107" s="45" t="s">
        <v>39</v>
      </c>
      <c r="D107" s="45" t="s">
        <v>28</v>
      </c>
      <c r="E107" s="45" t="s">
        <v>28</v>
      </c>
      <c r="F107" s="46">
        <f>F108+F117+F133</f>
        <v>22864.739999999998</v>
      </c>
    </row>
    <row r="108" spans="1:6" s="13" customFormat="1" ht="12.75">
      <c r="A108" s="4" t="s">
        <v>20</v>
      </c>
      <c r="B108" s="53" t="s">
        <v>39</v>
      </c>
      <c r="C108" s="53" t="s">
        <v>48</v>
      </c>
      <c r="D108" s="53"/>
      <c r="E108" s="53"/>
      <c r="F108" s="54">
        <f>SUM(F109)</f>
        <v>1192.3</v>
      </c>
    </row>
    <row r="109" spans="1:6" s="13" customFormat="1" ht="18" customHeight="1">
      <c r="A109" s="5" t="s">
        <v>124</v>
      </c>
      <c r="B109" s="47" t="s">
        <v>39</v>
      </c>
      <c r="C109" s="47" t="s">
        <v>48</v>
      </c>
      <c r="D109" s="47" t="s">
        <v>69</v>
      </c>
      <c r="E109" s="47"/>
      <c r="F109" s="48">
        <f>SUM(F110)</f>
        <v>1192.3</v>
      </c>
    </row>
    <row r="110" spans="1:6" ht="38.25">
      <c r="A110" s="3" t="s">
        <v>70</v>
      </c>
      <c r="B110" s="49" t="s">
        <v>39</v>
      </c>
      <c r="C110" s="49" t="s">
        <v>48</v>
      </c>
      <c r="D110" s="49" t="s">
        <v>71</v>
      </c>
      <c r="E110" s="49"/>
      <c r="F110" s="44">
        <f>SUM(F113+F111)+F116</f>
        <v>1192.3</v>
      </c>
    </row>
    <row r="111" spans="1:6" ht="127.5">
      <c r="A111" s="3" t="s">
        <v>139</v>
      </c>
      <c r="B111" s="49" t="s">
        <v>39</v>
      </c>
      <c r="C111" s="49" t="s">
        <v>48</v>
      </c>
      <c r="D111" s="49" t="s">
        <v>140</v>
      </c>
      <c r="E111" s="49"/>
      <c r="F111" s="74">
        <f>F112</f>
        <v>0</v>
      </c>
    </row>
    <row r="112" spans="1:6" ht="38.25">
      <c r="A112" s="3" t="s">
        <v>81</v>
      </c>
      <c r="B112" s="49" t="s">
        <v>39</v>
      </c>
      <c r="C112" s="49" t="s">
        <v>48</v>
      </c>
      <c r="D112" s="49" t="s">
        <v>140</v>
      </c>
      <c r="E112" s="49" t="s">
        <v>82</v>
      </c>
      <c r="F112" s="74">
        <f>301.9-301.9</f>
        <v>0</v>
      </c>
    </row>
    <row r="113" spans="1:6" ht="25.5">
      <c r="A113" s="25" t="s">
        <v>94</v>
      </c>
      <c r="B113" s="49" t="s">
        <v>39</v>
      </c>
      <c r="C113" s="49" t="s">
        <v>48</v>
      </c>
      <c r="D113" s="52" t="s">
        <v>95</v>
      </c>
      <c r="E113" s="49"/>
      <c r="F113" s="44">
        <f>SUM(F114)</f>
        <v>1192.3</v>
      </c>
    </row>
    <row r="114" spans="1:6" ht="38.25">
      <c r="A114" s="25" t="s">
        <v>96</v>
      </c>
      <c r="B114" s="49" t="s">
        <v>39</v>
      </c>
      <c r="C114" s="49" t="s">
        <v>48</v>
      </c>
      <c r="D114" s="52" t="s">
        <v>97</v>
      </c>
      <c r="E114" s="49"/>
      <c r="F114" s="44">
        <f>F115</f>
        <v>1192.3</v>
      </c>
    </row>
    <row r="115" spans="1:6" ht="38.25">
      <c r="A115" s="3" t="s">
        <v>81</v>
      </c>
      <c r="B115" s="49" t="s">
        <v>39</v>
      </c>
      <c r="C115" s="49" t="s">
        <v>48</v>
      </c>
      <c r="D115" s="52" t="s">
        <v>97</v>
      </c>
      <c r="E115" s="49" t="s">
        <v>82</v>
      </c>
      <c r="F115" s="44">
        <f>500+115.3+200+310-33+100</f>
        <v>1192.3</v>
      </c>
    </row>
    <row r="116" spans="1:6" ht="127.5">
      <c r="A116" s="3" t="s">
        <v>142</v>
      </c>
      <c r="B116" s="49" t="s">
        <v>39</v>
      </c>
      <c r="C116" s="49" t="s">
        <v>48</v>
      </c>
      <c r="D116" s="52" t="s">
        <v>141</v>
      </c>
      <c r="E116" s="49" t="s">
        <v>82</v>
      </c>
      <c r="F116" s="44">
        <f>33-33</f>
        <v>0</v>
      </c>
    </row>
    <row r="117" spans="1:6" s="13" customFormat="1" ht="12.75">
      <c r="A117" s="4" t="s">
        <v>14</v>
      </c>
      <c r="B117" s="55" t="s">
        <v>39</v>
      </c>
      <c r="C117" s="55" t="s">
        <v>40</v>
      </c>
      <c r="D117" s="55" t="s">
        <v>28</v>
      </c>
      <c r="E117" s="55" t="s">
        <v>28</v>
      </c>
      <c r="F117" s="54">
        <f>SUM(F118)</f>
        <v>18615</v>
      </c>
    </row>
    <row r="118" spans="1:6" s="13" customFormat="1" ht="22.5" customHeight="1">
      <c r="A118" s="5" t="s">
        <v>124</v>
      </c>
      <c r="B118" s="50" t="s">
        <v>39</v>
      </c>
      <c r="C118" s="50" t="s">
        <v>40</v>
      </c>
      <c r="D118" s="47" t="s">
        <v>69</v>
      </c>
      <c r="E118" s="50" t="s">
        <v>28</v>
      </c>
      <c r="F118" s="48">
        <f>SUM(F119)</f>
        <v>18615</v>
      </c>
    </row>
    <row r="119" spans="1:6" ht="38.25">
      <c r="A119" s="3" t="s">
        <v>70</v>
      </c>
      <c r="B119" s="43" t="s">
        <v>39</v>
      </c>
      <c r="C119" s="43" t="s">
        <v>40</v>
      </c>
      <c r="D119" s="49" t="s">
        <v>71</v>
      </c>
      <c r="E119" s="43"/>
      <c r="F119" s="44">
        <f>F120+F122+F125+F127+F130+F124+F132</f>
        <v>18615</v>
      </c>
    </row>
    <row r="120" spans="1:6" ht="19.5" customHeight="1">
      <c r="A120" s="67" t="s">
        <v>134</v>
      </c>
      <c r="B120" s="69" t="s">
        <v>39</v>
      </c>
      <c r="C120" s="69" t="s">
        <v>40</v>
      </c>
      <c r="D120" s="65" t="s">
        <v>135</v>
      </c>
      <c r="E120" s="68"/>
      <c r="F120" s="70">
        <f>F121</f>
        <v>18000</v>
      </c>
    </row>
    <row r="121" spans="1:6" ht="51">
      <c r="A121" s="66" t="s">
        <v>136</v>
      </c>
      <c r="B121" s="69" t="s">
        <v>39</v>
      </c>
      <c r="C121" s="69" t="s">
        <v>40</v>
      </c>
      <c r="D121" s="65" t="s">
        <v>135</v>
      </c>
      <c r="E121" s="68">
        <v>414</v>
      </c>
      <c r="F121" s="70">
        <f>18000</f>
        <v>18000</v>
      </c>
    </row>
    <row r="122" spans="1:6" ht="132.75" customHeight="1" hidden="1">
      <c r="A122" s="3" t="s">
        <v>139</v>
      </c>
      <c r="B122" s="69" t="s">
        <v>39</v>
      </c>
      <c r="C122" s="69" t="s">
        <v>40</v>
      </c>
      <c r="D122" s="65" t="s">
        <v>140</v>
      </c>
      <c r="E122" s="68"/>
      <c r="F122" s="70">
        <f>F123</f>
        <v>0</v>
      </c>
    </row>
    <row r="123" spans="1:6" ht="38.25" hidden="1">
      <c r="A123" s="3" t="s">
        <v>81</v>
      </c>
      <c r="B123" s="69" t="s">
        <v>39</v>
      </c>
      <c r="C123" s="69" t="s">
        <v>40</v>
      </c>
      <c r="D123" s="65" t="s">
        <v>140</v>
      </c>
      <c r="E123" s="68">
        <v>244</v>
      </c>
      <c r="F123" s="70">
        <v>0</v>
      </c>
    </row>
    <row r="124" spans="1:6" ht="127.5">
      <c r="A124" s="3" t="s">
        <v>139</v>
      </c>
      <c r="B124" s="49" t="s">
        <v>39</v>
      </c>
      <c r="C124" s="49" t="s">
        <v>40</v>
      </c>
      <c r="D124" s="49" t="s">
        <v>140</v>
      </c>
      <c r="E124" s="49"/>
      <c r="F124" s="74">
        <v>40.5</v>
      </c>
    </row>
    <row r="125" spans="1:6" ht="20.25" customHeight="1">
      <c r="A125" s="28" t="s">
        <v>99</v>
      </c>
      <c r="B125" s="49" t="s">
        <v>39</v>
      </c>
      <c r="C125" s="49" t="s">
        <v>40</v>
      </c>
      <c r="D125" s="49" t="s">
        <v>132</v>
      </c>
      <c r="E125" s="45"/>
      <c r="F125" s="44">
        <f>SUM(F126)</f>
        <v>0</v>
      </c>
    </row>
    <row r="126" spans="1:6" ht="51">
      <c r="A126" s="28" t="s">
        <v>98</v>
      </c>
      <c r="B126" s="49" t="s">
        <v>39</v>
      </c>
      <c r="C126" s="49" t="s">
        <v>40</v>
      </c>
      <c r="D126" s="49" t="s">
        <v>132</v>
      </c>
      <c r="E126" s="49" t="s">
        <v>101</v>
      </c>
      <c r="F126" s="44">
        <f>100-100</f>
        <v>0</v>
      </c>
    </row>
    <row r="127" spans="1:6" ht="25.5">
      <c r="A127" s="25" t="s">
        <v>94</v>
      </c>
      <c r="B127" s="43" t="s">
        <v>39</v>
      </c>
      <c r="C127" s="43" t="s">
        <v>40</v>
      </c>
      <c r="D127" s="52" t="s">
        <v>95</v>
      </c>
      <c r="E127" s="43"/>
      <c r="F127" s="44">
        <f>SUM(F128)</f>
        <v>570</v>
      </c>
    </row>
    <row r="128" spans="1:6" ht="38.25">
      <c r="A128" s="25" t="s">
        <v>96</v>
      </c>
      <c r="B128" s="43" t="s">
        <v>39</v>
      </c>
      <c r="C128" s="43" t="s">
        <v>40</v>
      </c>
      <c r="D128" s="52" t="s">
        <v>97</v>
      </c>
      <c r="E128" s="43" t="s">
        <v>28</v>
      </c>
      <c r="F128" s="44">
        <f>F129</f>
        <v>570</v>
      </c>
    </row>
    <row r="129" spans="1:6" ht="38.25">
      <c r="A129" s="3" t="s">
        <v>81</v>
      </c>
      <c r="B129" s="43" t="s">
        <v>39</v>
      </c>
      <c r="C129" s="43" t="s">
        <v>40</v>
      </c>
      <c r="D129" s="52" t="s">
        <v>97</v>
      </c>
      <c r="E129" s="49" t="s">
        <v>82</v>
      </c>
      <c r="F129" s="44">
        <f>300+100+120+50</f>
        <v>570</v>
      </c>
    </row>
    <row r="130" spans="1:6" ht="127.5" hidden="1">
      <c r="A130" s="3" t="s">
        <v>142</v>
      </c>
      <c r="B130" s="43" t="s">
        <v>39</v>
      </c>
      <c r="C130" s="43" t="s">
        <v>40</v>
      </c>
      <c r="D130" s="52" t="s">
        <v>141</v>
      </c>
      <c r="E130" s="43" t="s">
        <v>28</v>
      </c>
      <c r="F130" s="44">
        <f>F131</f>
        <v>0</v>
      </c>
    </row>
    <row r="131" spans="1:6" ht="38.25" hidden="1">
      <c r="A131" s="3" t="s">
        <v>81</v>
      </c>
      <c r="B131" s="43" t="s">
        <v>39</v>
      </c>
      <c r="C131" s="43" t="s">
        <v>40</v>
      </c>
      <c r="D131" s="52" t="s">
        <v>141</v>
      </c>
      <c r="E131" s="49" t="s">
        <v>82</v>
      </c>
      <c r="F131" s="44">
        <v>0</v>
      </c>
    </row>
    <row r="132" spans="1:6" ht="127.5">
      <c r="A132" s="3" t="s">
        <v>142</v>
      </c>
      <c r="B132" s="49" t="s">
        <v>39</v>
      </c>
      <c r="C132" s="49" t="s">
        <v>40</v>
      </c>
      <c r="D132" s="52" t="s">
        <v>141</v>
      </c>
      <c r="E132" s="49" t="s">
        <v>82</v>
      </c>
      <c r="F132" s="44">
        <v>4.5</v>
      </c>
    </row>
    <row r="133" spans="1:6" s="13" customFormat="1" ht="19.5" customHeight="1">
      <c r="A133" s="4" t="s">
        <v>49</v>
      </c>
      <c r="B133" s="53" t="s">
        <v>39</v>
      </c>
      <c r="C133" s="53" t="s">
        <v>50</v>
      </c>
      <c r="D133" s="53"/>
      <c r="E133" s="53"/>
      <c r="F133" s="54">
        <f>F134</f>
        <v>3057.44</v>
      </c>
    </row>
    <row r="134" spans="1:6" s="13" customFormat="1" ht="18" customHeight="1">
      <c r="A134" s="5" t="s">
        <v>124</v>
      </c>
      <c r="B134" s="47" t="s">
        <v>39</v>
      </c>
      <c r="C134" s="47" t="s">
        <v>50</v>
      </c>
      <c r="D134" s="47" t="s">
        <v>69</v>
      </c>
      <c r="E134" s="47"/>
      <c r="F134" s="48">
        <f>SUM(F135)</f>
        <v>3057.44</v>
      </c>
    </row>
    <row r="135" spans="1:6" ht="38.25">
      <c r="A135" s="3" t="s">
        <v>70</v>
      </c>
      <c r="B135" s="49" t="s">
        <v>39</v>
      </c>
      <c r="C135" s="49" t="s">
        <v>50</v>
      </c>
      <c r="D135" s="49" t="s">
        <v>71</v>
      </c>
      <c r="E135" s="49"/>
      <c r="F135" s="74">
        <f>F136+F139+F142+F138</f>
        <v>3057.44</v>
      </c>
    </row>
    <row r="136" spans="1:6" ht="127.5">
      <c r="A136" s="3" t="s">
        <v>139</v>
      </c>
      <c r="B136" s="49" t="s">
        <v>39</v>
      </c>
      <c r="C136" s="49" t="s">
        <v>50</v>
      </c>
      <c r="D136" s="52" t="s">
        <v>140</v>
      </c>
      <c r="E136" s="49"/>
      <c r="F136" s="74">
        <f>SUM(F137)</f>
        <v>923.89</v>
      </c>
    </row>
    <row r="137" spans="1:6" ht="38.25">
      <c r="A137" s="3" t="s">
        <v>81</v>
      </c>
      <c r="B137" s="49" t="s">
        <v>39</v>
      </c>
      <c r="C137" s="49" t="s">
        <v>50</v>
      </c>
      <c r="D137" s="52" t="s">
        <v>140</v>
      </c>
      <c r="E137" s="49" t="s">
        <v>82</v>
      </c>
      <c r="F137" s="74">
        <f>302+621.89</f>
        <v>923.89</v>
      </c>
    </row>
    <row r="138" spans="1:6" ht="38.25">
      <c r="A138" s="3" t="s">
        <v>81</v>
      </c>
      <c r="B138" s="49" t="s">
        <v>39</v>
      </c>
      <c r="C138" s="49" t="s">
        <v>50</v>
      </c>
      <c r="D138" s="52" t="s">
        <v>143</v>
      </c>
      <c r="E138" s="49" t="s">
        <v>82</v>
      </c>
      <c r="F138" s="74">
        <v>850</v>
      </c>
    </row>
    <row r="139" spans="1:6" ht="25.5">
      <c r="A139" s="25" t="s">
        <v>94</v>
      </c>
      <c r="B139" s="49" t="s">
        <v>39</v>
      </c>
      <c r="C139" s="49" t="s">
        <v>50</v>
      </c>
      <c r="D139" s="52" t="s">
        <v>95</v>
      </c>
      <c r="E139" s="49"/>
      <c r="F139" s="44">
        <f>SUM(F140)</f>
        <v>1180.8999999999999</v>
      </c>
    </row>
    <row r="140" spans="1:6" ht="38.25">
      <c r="A140" s="38" t="s">
        <v>96</v>
      </c>
      <c r="B140" s="49" t="s">
        <v>39</v>
      </c>
      <c r="C140" s="49" t="s">
        <v>50</v>
      </c>
      <c r="D140" s="52" t="s">
        <v>97</v>
      </c>
      <c r="E140" s="49"/>
      <c r="F140" s="44">
        <f>F141</f>
        <v>1180.8999999999999</v>
      </c>
    </row>
    <row r="141" spans="1:6" ht="38.25">
      <c r="A141" s="3" t="s">
        <v>81</v>
      </c>
      <c r="B141" s="49" t="s">
        <v>39</v>
      </c>
      <c r="C141" s="49" t="s">
        <v>50</v>
      </c>
      <c r="D141" s="52" t="s">
        <v>97</v>
      </c>
      <c r="E141" s="49" t="s">
        <v>82</v>
      </c>
      <c r="F141" s="44">
        <f>2000-1034.9-100-100+300+100-34.2+50</f>
        <v>1180.8999999999999</v>
      </c>
    </row>
    <row r="142" spans="1:6" ht="127.5">
      <c r="A142" s="3" t="s">
        <v>142</v>
      </c>
      <c r="B142" s="49" t="s">
        <v>39</v>
      </c>
      <c r="C142" s="49" t="s">
        <v>50</v>
      </c>
      <c r="D142" s="52" t="s">
        <v>141</v>
      </c>
      <c r="E142" s="49"/>
      <c r="F142" s="44">
        <f>F143</f>
        <v>102.65</v>
      </c>
    </row>
    <row r="143" spans="1:6" ht="38.25">
      <c r="A143" s="3" t="s">
        <v>81</v>
      </c>
      <c r="B143" s="49" t="s">
        <v>39</v>
      </c>
      <c r="C143" s="49" t="s">
        <v>50</v>
      </c>
      <c r="D143" s="52" t="s">
        <v>141</v>
      </c>
      <c r="E143" s="49" t="s">
        <v>82</v>
      </c>
      <c r="F143" s="44">
        <f>34.2+68.45</f>
        <v>102.65</v>
      </c>
    </row>
    <row r="144" spans="1:6" ht="12.75">
      <c r="A144" s="21" t="s">
        <v>66</v>
      </c>
      <c r="B144" s="45" t="s">
        <v>0</v>
      </c>
      <c r="C144" s="45" t="s">
        <v>0</v>
      </c>
      <c r="D144" s="45" t="s">
        <v>28</v>
      </c>
      <c r="E144" s="45" t="s">
        <v>28</v>
      </c>
      <c r="F144" s="46">
        <f>F145</f>
        <v>5137.6</v>
      </c>
    </row>
    <row r="145" spans="1:6" s="13" customFormat="1" ht="12.75">
      <c r="A145" s="4" t="s">
        <v>17</v>
      </c>
      <c r="B145" s="53" t="s">
        <v>0</v>
      </c>
      <c r="C145" s="53" t="s">
        <v>3</v>
      </c>
      <c r="D145" s="53" t="s">
        <v>28</v>
      </c>
      <c r="E145" s="53" t="s">
        <v>28</v>
      </c>
      <c r="F145" s="54">
        <f>SUM(F146)</f>
        <v>5137.6</v>
      </c>
    </row>
    <row r="146" spans="1:6" s="13" customFormat="1" ht="18" customHeight="1">
      <c r="A146" s="5" t="s">
        <v>124</v>
      </c>
      <c r="B146" s="47" t="s">
        <v>0</v>
      </c>
      <c r="C146" s="47" t="s">
        <v>3</v>
      </c>
      <c r="D146" s="47" t="s">
        <v>69</v>
      </c>
      <c r="E146" s="47" t="s">
        <v>28</v>
      </c>
      <c r="F146" s="48">
        <f>F147</f>
        <v>5137.6</v>
      </c>
    </row>
    <row r="147" spans="1:6" s="13" customFormat="1" ht="38.25" customHeight="1">
      <c r="A147" s="5" t="s">
        <v>102</v>
      </c>
      <c r="B147" s="47" t="s">
        <v>0</v>
      </c>
      <c r="C147" s="47" t="s">
        <v>3</v>
      </c>
      <c r="D147" s="47" t="s">
        <v>103</v>
      </c>
      <c r="E147" s="47" t="s">
        <v>28</v>
      </c>
      <c r="F147" s="48">
        <f>F148+F154</f>
        <v>5137.6</v>
      </c>
    </row>
    <row r="148" spans="1:6" s="15" customFormat="1" ht="25.5">
      <c r="A148" s="5" t="s">
        <v>105</v>
      </c>
      <c r="B148" s="50" t="s">
        <v>0</v>
      </c>
      <c r="C148" s="50" t="s">
        <v>3</v>
      </c>
      <c r="D148" s="50" t="s">
        <v>104</v>
      </c>
      <c r="E148" s="50"/>
      <c r="F148" s="48">
        <f>SUM(F149)</f>
        <v>1500</v>
      </c>
    </row>
    <row r="149" spans="1:6" ht="25.5">
      <c r="A149" s="3" t="s">
        <v>114</v>
      </c>
      <c r="B149" s="49" t="s">
        <v>0</v>
      </c>
      <c r="C149" s="49" t="s">
        <v>3</v>
      </c>
      <c r="D149" s="49" t="s">
        <v>106</v>
      </c>
      <c r="E149" s="49" t="s">
        <v>28</v>
      </c>
      <c r="F149" s="44">
        <f>SUM(F150:F153)</f>
        <v>1500</v>
      </c>
    </row>
    <row r="150" spans="1:6" ht="38.25">
      <c r="A150" s="3" t="s">
        <v>107</v>
      </c>
      <c r="B150" s="49" t="s">
        <v>0</v>
      </c>
      <c r="C150" s="49" t="s">
        <v>3</v>
      </c>
      <c r="D150" s="49" t="s">
        <v>106</v>
      </c>
      <c r="E150" s="49" t="s">
        <v>108</v>
      </c>
      <c r="F150" s="44">
        <f>870+50</f>
        <v>920</v>
      </c>
    </row>
    <row r="151" spans="1:6" ht="38.25">
      <c r="A151" s="3" t="s">
        <v>110</v>
      </c>
      <c r="B151" s="49" t="s">
        <v>0</v>
      </c>
      <c r="C151" s="49" t="s">
        <v>3</v>
      </c>
      <c r="D151" s="49" t="s">
        <v>106</v>
      </c>
      <c r="E151" s="49" t="s">
        <v>109</v>
      </c>
      <c r="F151" s="44">
        <v>60</v>
      </c>
    </row>
    <row r="152" spans="1:6" ht="38.25">
      <c r="A152" s="3" t="s">
        <v>81</v>
      </c>
      <c r="B152" s="49" t="s">
        <v>0</v>
      </c>
      <c r="C152" s="49" t="s">
        <v>3</v>
      </c>
      <c r="D152" s="49" t="s">
        <v>106</v>
      </c>
      <c r="E152" s="49" t="s">
        <v>82</v>
      </c>
      <c r="F152" s="44">
        <f>400+50+60</f>
        <v>510</v>
      </c>
    </row>
    <row r="153" spans="1:6" ht="25.5">
      <c r="A153" s="3" t="s">
        <v>87</v>
      </c>
      <c r="B153" s="49" t="s">
        <v>0</v>
      </c>
      <c r="C153" s="49" t="s">
        <v>3</v>
      </c>
      <c r="D153" s="49" t="s">
        <v>106</v>
      </c>
      <c r="E153" s="49" t="s">
        <v>86</v>
      </c>
      <c r="F153" s="44">
        <v>10</v>
      </c>
    </row>
    <row r="154" spans="1:6" s="13" customFormat="1" ht="25.5">
      <c r="A154" s="5" t="s">
        <v>111</v>
      </c>
      <c r="B154" s="47" t="s">
        <v>0</v>
      </c>
      <c r="C154" s="47" t="s">
        <v>3</v>
      </c>
      <c r="D154" s="50" t="s">
        <v>112</v>
      </c>
      <c r="E154" s="50"/>
      <c r="F154" s="48">
        <f>SUM(F155)+F161</f>
        <v>3637.6</v>
      </c>
    </row>
    <row r="155" spans="1:6" ht="25.5">
      <c r="A155" s="3" t="s">
        <v>114</v>
      </c>
      <c r="B155" s="49" t="s">
        <v>0</v>
      </c>
      <c r="C155" s="49" t="s">
        <v>3</v>
      </c>
      <c r="D155" s="49" t="s">
        <v>113</v>
      </c>
      <c r="E155" s="43"/>
      <c r="F155" s="44">
        <f>SUM(F156:F160)</f>
        <v>3187.6</v>
      </c>
    </row>
    <row r="156" spans="1:6" s="14" customFormat="1" ht="38.25">
      <c r="A156" s="3" t="s">
        <v>107</v>
      </c>
      <c r="B156" s="43" t="s">
        <v>0</v>
      </c>
      <c r="C156" s="43" t="s">
        <v>3</v>
      </c>
      <c r="D156" s="49" t="s">
        <v>113</v>
      </c>
      <c r="E156" s="49" t="s">
        <v>108</v>
      </c>
      <c r="F156" s="44">
        <f>2150+150</f>
        <v>2300</v>
      </c>
    </row>
    <row r="157" spans="1:6" s="14" customFormat="1" ht="38.25">
      <c r="A157" s="3" t="s">
        <v>110</v>
      </c>
      <c r="B157" s="43" t="s">
        <v>0</v>
      </c>
      <c r="C157" s="43" t="s">
        <v>3</v>
      </c>
      <c r="D157" s="49" t="s">
        <v>113</v>
      </c>
      <c r="E157" s="49" t="s">
        <v>109</v>
      </c>
      <c r="F157" s="44">
        <v>80</v>
      </c>
    </row>
    <row r="158" spans="1:6" s="14" customFormat="1" ht="38.25">
      <c r="A158" s="3" t="s">
        <v>85</v>
      </c>
      <c r="B158" s="43" t="s">
        <v>0</v>
      </c>
      <c r="C158" s="43" t="s">
        <v>3</v>
      </c>
      <c r="D158" s="49" t="s">
        <v>113</v>
      </c>
      <c r="E158" s="49" t="s">
        <v>84</v>
      </c>
      <c r="F158" s="44">
        <v>30</v>
      </c>
    </row>
    <row r="159" spans="1:6" s="14" customFormat="1" ht="38.25">
      <c r="A159" s="3" t="s">
        <v>81</v>
      </c>
      <c r="B159" s="43" t="s">
        <v>0</v>
      </c>
      <c r="C159" s="43" t="s">
        <v>3</v>
      </c>
      <c r="D159" s="49" t="s">
        <v>113</v>
      </c>
      <c r="E159" s="49" t="s">
        <v>82</v>
      </c>
      <c r="F159" s="44">
        <f>550+50+35+15+100</f>
        <v>750</v>
      </c>
    </row>
    <row r="160" spans="1:6" ht="25.5">
      <c r="A160" s="3" t="s">
        <v>87</v>
      </c>
      <c r="B160" s="49" t="s">
        <v>0</v>
      </c>
      <c r="C160" s="49" t="s">
        <v>3</v>
      </c>
      <c r="D160" s="49" t="s">
        <v>113</v>
      </c>
      <c r="E160" s="49" t="s">
        <v>86</v>
      </c>
      <c r="F160" s="44">
        <v>27.6</v>
      </c>
    </row>
    <row r="161" spans="1:6" s="14" customFormat="1" ht="38.25">
      <c r="A161" s="3" t="s">
        <v>81</v>
      </c>
      <c r="B161" s="43" t="s">
        <v>0</v>
      </c>
      <c r="C161" s="43" t="s">
        <v>3</v>
      </c>
      <c r="D161" s="49" t="s">
        <v>144</v>
      </c>
      <c r="E161" s="49" t="s">
        <v>82</v>
      </c>
      <c r="F161" s="44">
        <v>450</v>
      </c>
    </row>
    <row r="162" spans="1:6" ht="12.75">
      <c r="A162" s="21" t="s">
        <v>13</v>
      </c>
      <c r="B162" s="45" t="s">
        <v>32</v>
      </c>
      <c r="C162" s="45" t="s">
        <v>32</v>
      </c>
      <c r="D162" s="45" t="s">
        <v>28</v>
      </c>
      <c r="E162" s="45" t="s">
        <v>28</v>
      </c>
      <c r="F162" s="46">
        <f>F163+F168</f>
        <v>433</v>
      </c>
    </row>
    <row r="163" spans="1:6" s="13" customFormat="1" ht="12.75">
      <c r="A163" s="5" t="s">
        <v>41</v>
      </c>
      <c r="B163" s="47" t="s">
        <v>32</v>
      </c>
      <c r="C163" s="47" t="s">
        <v>42</v>
      </c>
      <c r="D163" s="47" t="s">
        <v>28</v>
      </c>
      <c r="E163" s="47" t="s">
        <v>28</v>
      </c>
      <c r="F163" s="48">
        <f>F164</f>
        <v>233</v>
      </c>
    </row>
    <row r="164" spans="1:6" s="13" customFormat="1" ht="19.5" customHeight="1">
      <c r="A164" s="5" t="s">
        <v>124</v>
      </c>
      <c r="B164" s="47" t="s">
        <v>32</v>
      </c>
      <c r="C164" s="47" t="s">
        <v>42</v>
      </c>
      <c r="D164" s="47" t="s">
        <v>72</v>
      </c>
      <c r="E164" s="47" t="s">
        <v>28</v>
      </c>
      <c r="F164" s="48">
        <f>SUM(F165)</f>
        <v>233</v>
      </c>
    </row>
    <row r="165" spans="1:6" ht="41.25" customHeight="1">
      <c r="A165" s="3" t="s">
        <v>70</v>
      </c>
      <c r="B165" s="49" t="s">
        <v>32</v>
      </c>
      <c r="C165" s="49" t="s">
        <v>42</v>
      </c>
      <c r="D165" s="49" t="s">
        <v>71</v>
      </c>
      <c r="E165" s="49"/>
      <c r="F165" s="44">
        <f>SUM(F166)</f>
        <v>233</v>
      </c>
    </row>
    <row r="166" spans="1:6" ht="25.5">
      <c r="A166" s="25" t="s">
        <v>115</v>
      </c>
      <c r="B166" s="49" t="s">
        <v>32</v>
      </c>
      <c r="C166" s="49" t="s">
        <v>42</v>
      </c>
      <c r="D166" s="52" t="s">
        <v>116</v>
      </c>
      <c r="E166" s="49" t="s">
        <v>28</v>
      </c>
      <c r="F166" s="44">
        <f>F167</f>
        <v>233</v>
      </c>
    </row>
    <row r="167" spans="1:6" ht="38.25">
      <c r="A167" s="3" t="s">
        <v>118</v>
      </c>
      <c r="B167" s="49" t="s">
        <v>32</v>
      </c>
      <c r="C167" s="49" t="s">
        <v>42</v>
      </c>
      <c r="D167" s="52" t="s">
        <v>116</v>
      </c>
      <c r="E167" s="49" t="s">
        <v>117</v>
      </c>
      <c r="F167" s="44">
        <f>157+76</f>
        <v>233</v>
      </c>
    </row>
    <row r="168" spans="1:6" ht="25.5">
      <c r="A168" s="27" t="s">
        <v>67</v>
      </c>
      <c r="B168" s="45" t="s">
        <v>32</v>
      </c>
      <c r="C168" s="45" t="s">
        <v>68</v>
      </c>
      <c r="D168" s="45" t="s">
        <v>28</v>
      </c>
      <c r="E168" s="45" t="s">
        <v>28</v>
      </c>
      <c r="F168" s="46">
        <f>F171</f>
        <v>200</v>
      </c>
    </row>
    <row r="169" spans="1:6" s="13" customFormat="1" ht="18" customHeight="1">
      <c r="A169" s="5" t="s">
        <v>124</v>
      </c>
      <c r="B169" s="47" t="s">
        <v>32</v>
      </c>
      <c r="C169" s="47" t="s">
        <v>68</v>
      </c>
      <c r="D169" s="47" t="s">
        <v>72</v>
      </c>
      <c r="E169" s="47"/>
      <c r="F169" s="48">
        <f>SUM(F170)</f>
        <v>200</v>
      </c>
    </row>
    <row r="170" spans="1:6" ht="40.5" customHeight="1">
      <c r="A170" s="3" t="s">
        <v>70</v>
      </c>
      <c r="B170" s="49" t="s">
        <v>32</v>
      </c>
      <c r="C170" s="49" t="s">
        <v>68</v>
      </c>
      <c r="D170" s="49" t="s">
        <v>71</v>
      </c>
      <c r="E170" s="49"/>
      <c r="F170" s="44">
        <f>SUM(F171)</f>
        <v>200</v>
      </c>
    </row>
    <row r="171" spans="1:6" ht="25.5">
      <c r="A171" s="25" t="s">
        <v>115</v>
      </c>
      <c r="B171" s="49" t="s">
        <v>32</v>
      </c>
      <c r="C171" s="49" t="s">
        <v>68</v>
      </c>
      <c r="D171" s="52" t="s">
        <v>116</v>
      </c>
      <c r="E171" s="49"/>
      <c r="F171" s="44">
        <f>F172</f>
        <v>200</v>
      </c>
    </row>
    <row r="172" spans="1:6" ht="12.75">
      <c r="A172" s="24" t="s">
        <v>120</v>
      </c>
      <c r="B172" s="49" t="s">
        <v>32</v>
      </c>
      <c r="C172" s="49" t="s">
        <v>68</v>
      </c>
      <c r="D172" s="52" t="s">
        <v>116</v>
      </c>
      <c r="E172" s="49" t="s">
        <v>119</v>
      </c>
      <c r="F172" s="44">
        <v>200</v>
      </c>
    </row>
    <row r="173" spans="1:6" ht="12.75">
      <c r="A173" s="21" t="s">
        <v>2</v>
      </c>
      <c r="B173" s="45" t="s">
        <v>33</v>
      </c>
      <c r="C173" s="45" t="s">
        <v>33</v>
      </c>
      <c r="D173" s="45" t="s">
        <v>28</v>
      </c>
      <c r="E173" s="45" t="s">
        <v>28</v>
      </c>
      <c r="F173" s="46">
        <f>F174</f>
        <v>750</v>
      </c>
    </row>
    <row r="174" spans="1:6" s="13" customFormat="1" ht="25.5">
      <c r="A174" s="5" t="s">
        <v>55</v>
      </c>
      <c r="B174" s="47" t="s">
        <v>33</v>
      </c>
      <c r="C174" s="47" t="s">
        <v>54</v>
      </c>
      <c r="D174" s="47" t="s">
        <v>28</v>
      </c>
      <c r="E174" s="47" t="s">
        <v>28</v>
      </c>
      <c r="F174" s="48">
        <f>SUM(F175)</f>
        <v>750</v>
      </c>
    </row>
    <row r="175" spans="1:6" s="13" customFormat="1" ht="12.75">
      <c r="A175" s="5" t="s">
        <v>124</v>
      </c>
      <c r="B175" s="47" t="s">
        <v>33</v>
      </c>
      <c r="C175" s="47" t="s">
        <v>54</v>
      </c>
      <c r="D175" s="47" t="s">
        <v>72</v>
      </c>
      <c r="E175" s="47" t="s">
        <v>28</v>
      </c>
      <c r="F175" s="48">
        <f>SUM(F176)</f>
        <v>750</v>
      </c>
    </row>
    <row r="176" spans="1:6" ht="38.25">
      <c r="A176" s="3" t="s">
        <v>70</v>
      </c>
      <c r="B176" s="49" t="s">
        <v>33</v>
      </c>
      <c r="C176" s="49" t="s">
        <v>54</v>
      </c>
      <c r="D176" s="49" t="s">
        <v>71</v>
      </c>
      <c r="E176" s="49"/>
      <c r="F176" s="44">
        <f>SUM(F177)</f>
        <v>750</v>
      </c>
    </row>
    <row r="177" spans="1:6" ht="25.5">
      <c r="A177" s="25" t="s">
        <v>94</v>
      </c>
      <c r="B177" s="49" t="s">
        <v>33</v>
      </c>
      <c r="C177" s="49" t="s">
        <v>54</v>
      </c>
      <c r="D177" s="52" t="s">
        <v>95</v>
      </c>
      <c r="E177" s="49"/>
      <c r="F177" s="44">
        <f>SUM(F178)</f>
        <v>750</v>
      </c>
    </row>
    <row r="178" spans="1:6" ht="38.25">
      <c r="A178" s="25" t="s">
        <v>96</v>
      </c>
      <c r="B178" s="56" t="s">
        <v>33</v>
      </c>
      <c r="C178" s="56" t="s">
        <v>54</v>
      </c>
      <c r="D178" s="57" t="s">
        <v>97</v>
      </c>
      <c r="E178" s="58"/>
      <c r="F178" s="59">
        <f>SUM(F179)</f>
        <v>750</v>
      </c>
    </row>
    <row r="179" spans="1:6" ht="38.25">
      <c r="A179" s="3" t="s">
        <v>81</v>
      </c>
      <c r="B179" s="49" t="s">
        <v>33</v>
      </c>
      <c r="C179" s="49" t="s">
        <v>54</v>
      </c>
      <c r="D179" s="60" t="s">
        <v>97</v>
      </c>
      <c r="E179" s="49" t="s">
        <v>82</v>
      </c>
      <c r="F179" s="44">
        <v>750</v>
      </c>
    </row>
  </sheetData>
  <sheetProtection/>
  <mergeCells count="4">
    <mergeCell ref="E4:F4"/>
    <mergeCell ref="D5:F5"/>
    <mergeCell ref="A7:F7"/>
    <mergeCell ref="A8:F8"/>
  </mergeCells>
  <printOptions/>
  <pageMargins left="0.48" right="0.21" top="0.22" bottom="0.2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2014-08-07T13:03:17Z</cp:lastPrinted>
  <dcterms:created xsi:type="dcterms:W3CDTF">2004-10-15T05:45:54Z</dcterms:created>
  <dcterms:modified xsi:type="dcterms:W3CDTF">2014-08-07T13:00:13Z</dcterms:modified>
  <cp:category/>
  <cp:version/>
  <cp:contentType/>
  <cp:contentStatus/>
</cp:coreProperties>
</file>